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770" windowHeight="11145" activeTab="9"/>
  </bookViews>
  <sheets>
    <sheet name="день 1 " sheetId="3" r:id="rId1"/>
    <sheet name="день 2" sheetId="1" r:id="rId2"/>
    <sheet name="день 3" sheetId="2" r:id="rId3"/>
    <sheet name="день 4" sheetId="4" r:id="rId4"/>
    <sheet name="день 5" sheetId="5" r:id="rId5"/>
    <sheet name="день 6" sheetId="6" r:id="rId6"/>
    <sheet name="день 7" sheetId="7" r:id="rId7"/>
    <sheet name="день 8" sheetId="8" r:id="rId8"/>
    <sheet name="день 9" sheetId="9" r:id="rId9"/>
    <sheet name="день 10" sheetId="10" r:id="rId10"/>
  </sheets>
  <definedNames>
    <definedName name="_xlnm.Print_Area" localSheetId="6">'день 7'!$A$1:$O$27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0" l="1"/>
  <c r="C27" i="10" s="1"/>
  <c r="C20" i="10"/>
  <c r="C13" i="10"/>
  <c r="C10" i="10"/>
  <c r="C25" i="9"/>
  <c r="C27" i="9" s="1"/>
  <c r="C19" i="9"/>
  <c r="C13" i="9"/>
  <c r="C10" i="9"/>
  <c r="C25" i="8"/>
  <c r="C23" i="8"/>
  <c r="C19" i="8"/>
  <c r="C12" i="8"/>
  <c r="C9" i="8"/>
  <c r="C26" i="7"/>
  <c r="C24" i="7"/>
  <c r="C20" i="7"/>
  <c r="C13" i="7"/>
  <c r="C10" i="7"/>
  <c r="C24" i="6"/>
  <c r="C19" i="6"/>
  <c r="C12" i="6"/>
  <c r="C9" i="6"/>
  <c r="C13" i="5"/>
  <c r="C27" i="5"/>
  <c r="C21" i="5"/>
  <c r="C10" i="5"/>
  <c r="C25" i="4"/>
  <c r="C19" i="4"/>
  <c r="C13" i="4"/>
  <c r="C10" i="4"/>
  <c r="C26" i="2"/>
  <c r="C24" i="2"/>
  <c r="C18" i="2"/>
  <c r="C11" i="2"/>
  <c r="C8" i="2"/>
  <c r="C25" i="1"/>
  <c r="C21" i="1"/>
  <c r="C12" i="1"/>
  <c r="C9" i="1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C20" i="3"/>
  <c r="C12" i="3"/>
  <c r="C9" i="3"/>
  <c r="C26" i="6" l="1"/>
  <c r="C29" i="5"/>
  <c r="C27" i="1"/>
  <c r="C27" i="4"/>
  <c r="C27" i="3"/>
  <c r="I27" i="10"/>
  <c r="J27" i="10"/>
  <c r="K27" i="10"/>
  <c r="E25" i="10"/>
  <c r="F25" i="10"/>
  <c r="F27" i="10" s="1"/>
  <c r="G25" i="10"/>
  <c r="G27" i="10" s="1"/>
  <c r="H25" i="10"/>
  <c r="H27" i="10" s="1"/>
  <c r="I25" i="10"/>
  <c r="J25" i="10"/>
  <c r="K25" i="10"/>
  <c r="L25" i="10"/>
  <c r="L27" i="10" s="1"/>
  <c r="M25" i="10"/>
  <c r="N25" i="10"/>
  <c r="N27" i="10" s="1"/>
  <c r="O25" i="10"/>
  <c r="O27" i="10" s="1"/>
  <c r="D25" i="10"/>
  <c r="D27" i="10" s="1"/>
  <c r="E20" i="10"/>
  <c r="F20" i="10"/>
  <c r="G20" i="10"/>
  <c r="H20" i="10"/>
  <c r="I20" i="10"/>
  <c r="J20" i="10"/>
  <c r="K20" i="10"/>
  <c r="L20" i="10"/>
  <c r="M20" i="10"/>
  <c r="N20" i="10"/>
  <c r="O20" i="10"/>
  <c r="D20" i="10"/>
  <c r="H27" i="9"/>
  <c r="K27" i="9"/>
  <c r="L27" i="9"/>
  <c r="E19" i="9"/>
  <c r="F19" i="9"/>
  <c r="G19" i="9"/>
  <c r="H19" i="9"/>
  <c r="I19" i="9"/>
  <c r="J19" i="9"/>
  <c r="K19" i="9"/>
  <c r="L19" i="9"/>
  <c r="M19" i="9"/>
  <c r="N19" i="9"/>
  <c r="O19" i="9"/>
  <c r="D19" i="9"/>
  <c r="E25" i="9"/>
  <c r="E27" i="9" s="1"/>
  <c r="F25" i="9"/>
  <c r="F27" i="9" s="1"/>
  <c r="G25" i="9"/>
  <c r="G27" i="9" s="1"/>
  <c r="H25" i="9"/>
  <c r="I25" i="9"/>
  <c r="I27" i="9" s="1"/>
  <c r="J25" i="9"/>
  <c r="J27" i="9" s="1"/>
  <c r="K25" i="9"/>
  <c r="L25" i="9"/>
  <c r="M25" i="9"/>
  <c r="N25" i="9"/>
  <c r="N27" i="9" s="1"/>
  <c r="O25" i="9"/>
  <c r="O27" i="9" s="1"/>
  <c r="D25" i="9"/>
  <c r="D27" i="9" s="1"/>
  <c r="E13" i="10"/>
  <c r="F13" i="10"/>
  <c r="G13" i="10"/>
  <c r="H13" i="10"/>
  <c r="I13" i="10"/>
  <c r="J13" i="10"/>
  <c r="K13" i="10"/>
  <c r="L13" i="10"/>
  <c r="M13" i="10"/>
  <c r="N13" i="10"/>
  <c r="O13" i="10"/>
  <c r="D13" i="10"/>
  <c r="E10" i="10"/>
  <c r="F10" i="10"/>
  <c r="G10" i="10"/>
  <c r="H10" i="10"/>
  <c r="I10" i="10"/>
  <c r="J10" i="10"/>
  <c r="K10" i="10"/>
  <c r="L10" i="10"/>
  <c r="M10" i="10"/>
  <c r="N10" i="10"/>
  <c r="O10" i="10"/>
  <c r="D10" i="10"/>
  <c r="E13" i="9"/>
  <c r="F13" i="9"/>
  <c r="G13" i="9"/>
  <c r="H13" i="9"/>
  <c r="I13" i="9"/>
  <c r="J13" i="9"/>
  <c r="K13" i="9"/>
  <c r="L13" i="9"/>
  <c r="M13" i="9"/>
  <c r="N13" i="9"/>
  <c r="O13" i="9"/>
  <c r="D13" i="9"/>
  <c r="E10" i="9"/>
  <c r="F10" i="9"/>
  <c r="G10" i="9"/>
  <c r="H10" i="9"/>
  <c r="I10" i="9"/>
  <c r="J10" i="9"/>
  <c r="K10" i="9"/>
  <c r="L10" i="9"/>
  <c r="M10" i="9"/>
  <c r="N10" i="9"/>
  <c r="O10" i="9"/>
  <c r="D10" i="9"/>
  <c r="E23" i="8"/>
  <c r="F23" i="8"/>
  <c r="G23" i="8"/>
  <c r="H23" i="8"/>
  <c r="H25" i="8" s="1"/>
  <c r="I23" i="8"/>
  <c r="J23" i="8"/>
  <c r="K23" i="8"/>
  <c r="L23" i="8"/>
  <c r="L25" i="8" s="1"/>
  <c r="M23" i="8"/>
  <c r="N23" i="8"/>
  <c r="O23" i="8"/>
  <c r="D23" i="8"/>
  <c r="O21" i="8"/>
  <c r="N21" i="8"/>
  <c r="M21" i="8"/>
  <c r="L21" i="8"/>
  <c r="K21" i="8"/>
  <c r="J21" i="8"/>
  <c r="I21" i="8"/>
  <c r="G21" i="8"/>
  <c r="F21" i="8"/>
  <c r="E21" i="8"/>
  <c r="D21" i="8"/>
  <c r="E19" i="8"/>
  <c r="E25" i="8" s="1"/>
  <c r="F19" i="8"/>
  <c r="G19" i="8"/>
  <c r="H19" i="8"/>
  <c r="I19" i="8"/>
  <c r="J19" i="8"/>
  <c r="J25" i="8" s="1"/>
  <c r="K19" i="8"/>
  <c r="K25" i="8" s="1"/>
  <c r="L19" i="8"/>
  <c r="M19" i="8"/>
  <c r="N19" i="8"/>
  <c r="O19" i="8"/>
  <c r="O25" i="8" s="1"/>
  <c r="D19" i="8"/>
  <c r="E12" i="8"/>
  <c r="F12" i="8"/>
  <c r="G12" i="8"/>
  <c r="H12" i="8"/>
  <c r="I12" i="8"/>
  <c r="J12" i="8"/>
  <c r="K12" i="8"/>
  <c r="L12" i="8"/>
  <c r="M12" i="8"/>
  <c r="N12" i="8"/>
  <c r="O12" i="8"/>
  <c r="D12" i="8"/>
  <c r="E9" i="8"/>
  <c r="F9" i="8"/>
  <c r="G9" i="8"/>
  <c r="H9" i="8"/>
  <c r="I9" i="8"/>
  <c r="J9" i="8"/>
  <c r="K9" i="8"/>
  <c r="L9" i="8"/>
  <c r="M9" i="8"/>
  <c r="N9" i="8"/>
  <c r="O9" i="8"/>
  <c r="D9" i="8"/>
  <c r="H26" i="7"/>
  <c r="L26" i="7"/>
  <c r="E24" i="7"/>
  <c r="F24" i="7"/>
  <c r="G24" i="7"/>
  <c r="H24" i="7"/>
  <c r="I24" i="7"/>
  <c r="J24" i="7"/>
  <c r="K24" i="7"/>
  <c r="L24" i="7"/>
  <c r="M24" i="7"/>
  <c r="N24" i="7"/>
  <c r="O24" i="7"/>
  <c r="D24" i="7"/>
  <c r="E20" i="7"/>
  <c r="F20" i="7"/>
  <c r="G20" i="7"/>
  <c r="H20" i="7"/>
  <c r="I20" i="7"/>
  <c r="J20" i="7"/>
  <c r="K20" i="7"/>
  <c r="L20" i="7"/>
  <c r="M20" i="7"/>
  <c r="N20" i="7"/>
  <c r="O20" i="7"/>
  <c r="D20" i="7"/>
  <c r="E13" i="7"/>
  <c r="F13" i="7"/>
  <c r="G13" i="7"/>
  <c r="H13" i="7"/>
  <c r="I13" i="7"/>
  <c r="I26" i="7" s="1"/>
  <c r="J13" i="7"/>
  <c r="J26" i="7" s="1"/>
  <c r="K13" i="7"/>
  <c r="K26" i="7" s="1"/>
  <c r="L13" i="7"/>
  <c r="M13" i="7"/>
  <c r="N13" i="7"/>
  <c r="N26" i="7" s="1"/>
  <c r="O13" i="7"/>
  <c r="O26" i="7" s="1"/>
  <c r="D13" i="7"/>
  <c r="E10" i="7"/>
  <c r="F10" i="7"/>
  <c r="F26" i="7" s="1"/>
  <c r="G10" i="7"/>
  <c r="H10" i="7"/>
  <c r="I10" i="7"/>
  <c r="J10" i="7"/>
  <c r="K10" i="7"/>
  <c r="L10" i="7"/>
  <c r="M10" i="7"/>
  <c r="N10" i="7"/>
  <c r="O10" i="7"/>
  <c r="D10" i="7"/>
  <c r="D26" i="7" s="1"/>
  <c r="E24" i="6"/>
  <c r="F24" i="6"/>
  <c r="G24" i="6"/>
  <c r="H24" i="6"/>
  <c r="I24" i="6"/>
  <c r="J24" i="6"/>
  <c r="K24" i="6"/>
  <c r="L24" i="6"/>
  <c r="M24" i="6"/>
  <c r="N24" i="6"/>
  <c r="O24" i="6"/>
  <c r="D24" i="6"/>
  <c r="E19" i="6"/>
  <c r="F19" i="6"/>
  <c r="G19" i="6"/>
  <c r="H19" i="6"/>
  <c r="I19" i="6"/>
  <c r="J19" i="6"/>
  <c r="K19" i="6"/>
  <c r="L19" i="6"/>
  <c r="M19" i="6"/>
  <c r="N19" i="6"/>
  <c r="O19" i="6"/>
  <c r="D19" i="6"/>
  <c r="E12" i="6"/>
  <c r="F12" i="6"/>
  <c r="G12" i="6"/>
  <c r="H12" i="6"/>
  <c r="I12" i="6"/>
  <c r="J12" i="6"/>
  <c r="K12" i="6"/>
  <c r="L12" i="6"/>
  <c r="M12" i="6"/>
  <c r="N12" i="6"/>
  <c r="O12" i="6"/>
  <c r="D12" i="6"/>
  <c r="E9" i="6"/>
  <c r="E26" i="6" s="1"/>
  <c r="F9" i="6"/>
  <c r="F26" i="6" s="1"/>
  <c r="G9" i="6"/>
  <c r="G26" i="6" s="1"/>
  <c r="H9" i="6"/>
  <c r="H26" i="6" s="1"/>
  <c r="I9" i="6"/>
  <c r="J9" i="6"/>
  <c r="J26" i="6" s="1"/>
  <c r="K9" i="6"/>
  <c r="K26" i="6" s="1"/>
  <c r="L9" i="6"/>
  <c r="L26" i="6" s="1"/>
  <c r="M9" i="6"/>
  <c r="N9" i="6"/>
  <c r="N26" i="6" s="1"/>
  <c r="O9" i="6"/>
  <c r="O26" i="6" s="1"/>
  <c r="D9" i="6"/>
  <c r="E27" i="5"/>
  <c r="F27" i="5"/>
  <c r="G27" i="5"/>
  <c r="H27" i="5"/>
  <c r="I27" i="5"/>
  <c r="J27" i="5"/>
  <c r="K27" i="5"/>
  <c r="L27" i="5"/>
  <c r="M27" i="5"/>
  <c r="N27" i="5"/>
  <c r="O27" i="5"/>
  <c r="D27" i="5"/>
  <c r="E21" i="5"/>
  <c r="F21" i="5"/>
  <c r="G21" i="5"/>
  <c r="H21" i="5"/>
  <c r="I21" i="5"/>
  <c r="J21" i="5"/>
  <c r="K21" i="5"/>
  <c r="L21" i="5"/>
  <c r="M21" i="5"/>
  <c r="N21" i="5"/>
  <c r="O21" i="5"/>
  <c r="D21" i="5"/>
  <c r="E13" i="5"/>
  <c r="F13" i="5"/>
  <c r="G13" i="5"/>
  <c r="H13" i="5"/>
  <c r="I13" i="5"/>
  <c r="J13" i="5"/>
  <c r="K13" i="5"/>
  <c r="L13" i="5"/>
  <c r="M13" i="5"/>
  <c r="N13" i="5"/>
  <c r="O13" i="5"/>
  <c r="D13" i="5"/>
  <c r="E10" i="5"/>
  <c r="F10" i="5"/>
  <c r="G10" i="5"/>
  <c r="H10" i="5"/>
  <c r="I10" i="5"/>
  <c r="J10" i="5"/>
  <c r="K10" i="5"/>
  <c r="L10" i="5"/>
  <c r="M10" i="5"/>
  <c r="N10" i="5"/>
  <c r="O10" i="5"/>
  <c r="D10" i="5"/>
  <c r="D13" i="2"/>
  <c r="J27" i="4"/>
  <c r="N27" i="4"/>
  <c r="E25" i="4"/>
  <c r="F25" i="4"/>
  <c r="G25" i="4"/>
  <c r="H25" i="4"/>
  <c r="I25" i="4"/>
  <c r="J25" i="4"/>
  <c r="K25" i="4"/>
  <c r="L25" i="4"/>
  <c r="M25" i="4"/>
  <c r="N25" i="4"/>
  <c r="O25" i="4"/>
  <c r="D25" i="4"/>
  <c r="E19" i="4"/>
  <c r="F19" i="4"/>
  <c r="G19" i="4"/>
  <c r="H19" i="4"/>
  <c r="I19" i="4"/>
  <c r="J19" i="4"/>
  <c r="K19" i="4"/>
  <c r="L19" i="4"/>
  <c r="M19" i="4"/>
  <c r="N19" i="4"/>
  <c r="O19" i="4"/>
  <c r="D19" i="4"/>
  <c r="E13" i="4"/>
  <c r="F13" i="4"/>
  <c r="G13" i="4"/>
  <c r="H13" i="4"/>
  <c r="H27" i="4" s="1"/>
  <c r="I13" i="4"/>
  <c r="J13" i="4"/>
  <c r="K13" i="4"/>
  <c r="K27" i="4" s="1"/>
  <c r="L13" i="4"/>
  <c r="L27" i="4" s="1"/>
  <c r="M13" i="4"/>
  <c r="M27" i="4" s="1"/>
  <c r="N13" i="4"/>
  <c r="O13" i="4"/>
  <c r="O27" i="4" s="1"/>
  <c r="D13" i="4"/>
  <c r="E10" i="4"/>
  <c r="E27" i="4" s="1"/>
  <c r="F10" i="4"/>
  <c r="F27" i="4" s="1"/>
  <c r="G10" i="4"/>
  <c r="H10" i="4"/>
  <c r="I10" i="4"/>
  <c r="J10" i="4"/>
  <c r="K10" i="4"/>
  <c r="L10" i="4"/>
  <c r="M10" i="4"/>
  <c r="N10" i="4"/>
  <c r="O10" i="4"/>
  <c r="D10" i="4"/>
  <c r="D6" i="2"/>
  <c r="E27" i="10" l="1"/>
  <c r="N25" i="8"/>
  <c r="M25" i="8"/>
  <c r="I25" i="8"/>
  <c r="G25" i="8"/>
  <c r="F25" i="8"/>
  <c r="I26" i="6"/>
  <c r="F29" i="5"/>
  <c r="I29" i="5"/>
  <c r="N29" i="5"/>
  <c r="L29" i="5"/>
  <c r="H29" i="5"/>
  <c r="J29" i="5"/>
  <c r="O29" i="5"/>
  <c r="K29" i="5"/>
  <c r="I27" i="4"/>
  <c r="E29" i="5"/>
  <c r="D29" i="5"/>
  <c r="M27" i="10"/>
  <c r="M27" i="9"/>
  <c r="D25" i="8"/>
  <c r="E26" i="7"/>
  <c r="M26" i="7"/>
  <c r="G26" i="7"/>
  <c r="M26" i="6"/>
  <c r="D26" i="6"/>
  <c r="M29" i="5"/>
  <c r="G29" i="5"/>
  <c r="G27" i="4"/>
  <c r="D27" i="4"/>
  <c r="O21" i="2"/>
  <c r="N21" i="2"/>
  <c r="L21" i="2"/>
  <c r="K21" i="2"/>
  <c r="J21" i="2"/>
  <c r="H21" i="2"/>
  <c r="G21" i="2"/>
  <c r="E21" i="2"/>
  <c r="E24" i="2"/>
  <c r="F24" i="2"/>
  <c r="G24" i="2"/>
  <c r="H24" i="2"/>
  <c r="I24" i="2"/>
  <c r="J24" i="2"/>
  <c r="K24" i="2"/>
  <c r="L24" i="2"/>
  <c r="M24" i="2"/>
  <c r="N24" i="2"/>
  <c r="O24" i="2"/>
  <c r="D24" i="2"/>
  <c r="O15" i="2"/>
  <c r="N15" i="2"/>
  <c r="L15" i="2"/>
  <c r="K15" i="2"/>
  <c r="J15" i="2"/>
  <c r="I15" i="2"/>
  <c r="H15" i="2"/>
  <c r="G15" i="2"/>
  <c r="F15" i="2"/>
  <c r="E15" i="2"/>
  <c r="D15" i="2"/>
  <c r="O13" i="2"/>
  <c r="N13" i="2"/>
  <c r="M13" i="2"/>
  <c r="L13" i="2"/>
  <c r="J13" i="2"/>
  <c r="I13" i="2"/>
  <c r="H13" i="2"/>
  <c r="G13" i="2"/>
  <c r="F13" i="2"/>
  <c r="E13" i="2"/>
  <c r="O14" i="2"/>
  <c r="N14" i="2"/>
  <c r="M14" i="2"/>
  <c r="L14" i="2"/>
  <c r="K14" i="2"/>
  <c r="I14" i="2"/>
  <c r="G14" i="2"/>
  <c r="F14" i="2"/>
  <c r="E18" i="2"/>
  <c r="E26" i="2" s="1"/>
  <c r="F18" i="2"/>
  <c r="G18" i="2"/>
  <c r="G26" i="2" s="1"/>
  <c r="H18" i="2"/>
  <c r="I18" i="2"/>
  <c r="J18" i="2"/>
  <c r="K18" i="2"/>
  <c r="K26" i="2" s="1"/>
  <c r="L18" i="2"/>
  <c r="M18" i="2"/>
  <c r="N18" i="2"/>
  <c r="O18" i="2"/>
  <c r="O26" i="2" s="1"/>
  <c r="D18" i="2"/>
  <c r="E11" i="2"/>
  <c r="F11" i="2"/>
  <c r="G11" i="2"/>
  <c r="H11" i="2"/>
  <c r="I11" i="2"/>
  <c r="J11" i="2"/>
  <c r="K11" i="2"/>
  <c r="L11" i="2"/>
  <c r="M11" i="2"/>
  <c r="N11" i="2"/>
  <c r="O11" i="2"/>
  <c r="D11" i="2"/>
  <c r="O6" i="2"/>
  <c r="N6" i="2"/>
  <c r="M6" i="2"/>
  <c r="L6" i="2"/>
  <c r="K6" i="2"/>
  <c r="J6" i="2"/>
  <c r="I6" i="2"/>
  <c r="G6" i="2"/>
  <c r="G8" i="2" s="1"/>
  <c r="F6" i="2"/>
  <c r="E6" i="2"/>
  <c r="E8" i="2"/>
  <c r="F8" i="2"/>
  <c r="H8" i="2"/>
  <c r="I8" i="2"/>
  <c r="J8" i="2"/>
  <c r="K8" i="2"/>
  <c r="L8" i="2"/>
  <c r="M8" i="2"/>
  <c r="N8" i="2"/>
  <c r="O8" i="2"/>
  <c r="D8" i="2"/>
  <c r="E25" i="1"/>
  <c r="F25" i="1"/>
  <c r="G25" i="1"/>
  <c r="H25" i="1"/>
  <c r="I25" i="1"/>
  <c r="J25" i="1"/>
  <c r="K25" i="1"/>
  <c r="L25" i="1"/>
  <c r="M25" i="1"/>
  <c r="N25" i="1"/>
  <c r="O25" i="1"/>
  <c r="D25" i="1"/>
  <c r="E21" i="1"/>
  <c r="F21" i="1"/>
  <c r="G21" i="1"/>
  <c r="H21" i="1"/>
  <c r="I21" i="1"/>
  <c r="J21" i="1"/>
  <c r="K21" i="1"/>
  <c r="L21" i="1"/>
  <c r="M21" i="1"/>
  <c r="N21" i="1"/>
  <c r="O21" i="1"/>
  <c r="D21" i="1"/>
  <c r="E9" i="1"/>
  <c r="E27" i="1" s="1"/>
  <c r="F9" i="1"/>
  <c r="F27" i="1" s="1"/>
  <c r="G9" i="1"/>
  <c r="H9" i="1"/>
  <c r="H27" i="1" s="1"/>
  <c r="I9" i="1"/>
  <c r="I27" i="1" s="1"/>
  <c r="J9" i="1"/>
  <c r="J27" i="1" s="1"/>
  <c r="K9" i="1"/>
  <c r="K27" i="1" s="1"/>
  <c r="L9" i="1"/>
  <c r="L27" i="1" s="1"/>
  <c r="M9" i="1"/>
  <c r="M27" i="1" s="1"/>
  <c r="N9" i="1"/>
  <c r="N27" i="1" s="1"/>
  <c r="O9" i="1"/>
  <c r="O27" i="1" s="1"/>
  <c r="D9" i="1"/>
  <c r="E20" i="3"/>
  <c r="F20" i="3"/>
  <c r="G20" i="3"/>
  <c r="H20" i="3"/>
  <c r="I20" i="3"/>
  <c r="J20" i="3"/>
  <c r="K20" i="3"/>
  <c r="L20" i="3"/>
  <c r="M20" i="3"/>
  <c r="N20" i="3"/>
  <c r="O20" i="3"/>
  <c r="D20" i="3"/>
  <c r="E9" i="3"/>
  <c r="F9" i="3"/>
  <c r="F27" i="3" s="1"/>
  <c r="G9" i="3"/>
  <c r="G27" i="3" s="1"/>
  <c r="H9" i="3"/>
  <c r="H27" i="3" s="1"/>
  <c r="I9" i="3"/>
  <c r="I27" i="3" s="1"/>
  <c r="J9" i="3"/>
  <c r="J27" i="3" s="1"/>
  <c r="K9" i="3"/>
  <c r="K27" i="3" s="1"/>
  <c r="L9" i="3"/>
  <c r="L27" i="3" s="1"/>
  <c r="M9" i="3"/>
  <c r="M27" i="3" s="1"/>
  <c r="N9" i="3"/>
  <c r="N27" i="3" s="1"/>
  <c r="O9" i="3"/>
  <c r="O27" i="3" s="1"/>
  <c r="D9" i="3"/>
  <c r="D27" i="3" s="1"/>
  <c r="D27" i="1" l="1"/>
  <c r="G27" i="1"/>
  <c r="E27" i="3"/>
  <c r="M26" i="2"/>
  <c r="N26" i="2"/>
  <c r="J26" i="2"/>
  <c r="I26" i="2"/>
  <c r="F26" i="2"/>
  <c r="D26" i="2"/>
  <c r="L26" i="2"/>
  <c r="H26" i="2"/>
</calcChain>
</file>

<file path=xl/sharedStrings.xml><?xml version="1.0" encoding="utf-8"?>
<sst xmlns="http://schemas.openxmlformats.org/spreadsheetml/2006/main" count="570" uniqueCount="115">
  <si>
    <t>№ ТК</t>
  </si>
  <si>
    <t>Блюдо</t>
  </si>
  <si>
    <t>Выход</t>
  </si>
  <si>
    <t xml:space="preserve">Белки </t>
  </si>
  <si>
    <t xml:space="preserve">Жиры </t>
  </si>
  <si>
    <t>Углеводы</t>
  </si>
  <si>
    <t>Эн/ц, ккал</t>
  </si>
  <si>
    <t>Витамины</t>
  </si>
  <si>
    <t xml:space="preserve">минеральные вещества </t>
  </si>
  <si>
    <t>В1,мг</t>
  </si>
  <si>
    <t>С, мг</t>
  </si>
  <si>
    <t>А,мг</t>
  </si>
  <si>
    <t>Е,мг</t>
  </si>
  <si>
    <t>Са,мг</t>
  </si>
  <si>
    <t>Mg,мг</t>
  </si>
  <si>
    <t>Р,мг</t>
  </si>
  <si>
    <t>Fe, мг</t>
  </si>
  <si>
    <t>Завтрак</t>
  </si>
  <si>
    <t xml:space="preserve">Каша молочная ячневая </t>
  </si>
  <si>
    <t xml:space="preserve">Печенье </t>
  </si>
  <si>
    <t>Чай с сахаром</t>
  </si>
  <si>
    <t>Итого</t>
  </si>
  <si>
    <t>II завтрак</t>
  </si>
  <si>
    <t>Яблоко</t>
  </si>
  <si>
    <t>Обед</t>
  </si>
  <si>
    <t xml:space="preserve">Суп рыбный с </t>
  </si>
  <si>
    <t xml:space="preserve">перловкой и сметаной </t>
  </si>
  <si>
    <t xml:space="preserve">Биточки рубл. из птицы запечённые </t>
  </si>
  <si>
    <t xml:space="preserve">Рис отварной </t>
  </si>
  <si>
    <t xml:space="preserve">Соус красный основной </t>
  </si>
  <si>
    <t xml:space="preserve">Напиток из лимона </t>
  </si>
  <si>
    <t>Хлеб ржаной</t>
  </si>
  <si>
    <t>Уплотненный полдник</t>
  </si>
  <si>
    <t xml:space="preserve">Сырники со сгущённым молоком </t>
  </si>
  <si>
    <t>130/15</t>
  </si>
  <si>
    <t>Жиры</t>
  </si>
  <si>
    <t xml:space="preserve">Углеводы </t>
  </si>
  <si>
    <t>Итого за день</t>
  </si>
  <si>
    <t>Суточная потребность</t>
  </si>
  <si>
    <t xml:space="preserve">ДЕНЬ 1 </t>
  </si>
  <si>
    <t>понедельник</t>
  </si>
  <si>
    <t xml:space="preserve">Каша манная молочная </t>
  </si>
  <si>
    <t xml:space="preserve">Батон нарезной </t>
  </si>
  <si>
    <t>Сок</t>
  </si>
  <si>
    <t xml:space="preserve">Борщ с курой и сметаной </t>
  </si>
  <si>
    <t>150/10</t>
  </si>
  <si>
    <t xml:space="preserve">Макаронные изделия </t>
  </si>
  <si>
    <t xml:space="preserve">Компот из сухофруктов </t>
  </si>
  <si>
    <t>Капуста тушеная с курой</t>
  </si>
  <si>
    <t xml:space="preserve">ДЕНЬ 3 </t>
  </si>
  <si>
    <t>среда</t>
  </si>
  <si>
    <t xml:space="preserve">Запеканка из творога с джемом </t>
  </si>
  <si>
    <t>Картофельное пюре</t>
  </si>
  <si>
    <t xml:space="preserve">Компот из сухофруктов  </t>
  </si>
  <si>
    <t>Макаронные изделия</t>
  </si>
  <si>
    <t>Сыр</t>
  </si>
  <si>
    <t>Батон нарезной</t>
  </si>
  <si>
    <t>110/10</t>
  </si>
  <si>
    <t>Суп гороховый с курой</t>
  </si>
  <si>
    <t>150/10/10</t>
  </si>
  <si>
    <t xml:space="preserve">ДЕНЬ 4 </t>
  </si>
  <si>
    <t>четверг</t>
  </si>
  <si>
    <t xml:space="preserve">Каша «Дружба» </t>
  </si>
  <si>
    <t>Масло (порциями)</t>
  </si>
  <si>
    <t xml:space="preserve">Суп овощной с курой и сметаной </t>
  </si>
  <si>
    <t>Омлет</t>
  </si>
  <si>
    <t xml:space="preserve">Кукуруза/горошек консервированный </t>
  </si>
  <si>
    <t xml:space="preserve">ДЕНЬ 5 </t>
  </si>
  <si>
    <t>пятница</t>
  </si>
  <si>
    <t xml:space="preserve">Каша молочная геркулесовая  </t>
  </si>
  <si>
    <t xml:space="preserve">Свекольник с курой и сметаной </t>
  </si>
  <si>
    <t xml:space="preserve">Котлета рыбная рубленная запечённая </t>
  </si>
  <si>
    <t xml:space="preserve">Огурец солёный </t>
  </si>
  <si>
    <t xml:space="preserve">Греча рассыпчатая </t>
  </si>
  <si>
    <t xml:space="preserve">Сдоба обыкновенная </t>
  </si>
  <si>
    <t xml:space="preserve">ДЕНЬ 6 </t>
  </si>
  <si>
    <t xml:space="preserve">Суп молочный с макаронными изделиями   </t>
  </si>
  <si>
    <t xml:space="preserve">Рассольник с курой и со сметаной  </t>
  </si>
  <si>
    <t xml:space="preserve">Напиток из плодов шиповника   </t>
  </si>
  <si>
    <t xml:space="preserve">Чай с сахаром </t>
  </si>
  <si>
    <t xml:space="preserve">ДЕНЬ 7 </t>
  </si>
  <si>
    <t>вторник</t>
  </si>
  <si>
    <t xml:space="preserve">Каша молочная пшённая  </t>
  </si>
  <si>
    <t xml:space="preserve">Солянка с курой и сметаной </t>
  </si>
  <si>
    <t xml:space="preserve">Сырники со сгущённым молоком  </t>
  </si>
  <si>
    <t xml:space="preserve">ДЕНЬ 8 </t>
  </si>
  <si>
    <t xml:space="preserve">Каша молочная пшеничная   </t>
  </si>
  <si>
    <t xml:space="preserve">Суп вермишелевый с курой </t>
  </si>
  <si>
    <t>Биточки рубленные из птицы  запечённые</t>
  </si>
  <si>
    <t xml:space="preserve">Напиток из лимона  </t>
  </si>
  <si>
    <t>Запеканка из творога с джемом</t>
  </si>
  <si>
    <t xml:space="preserve">ДЕНЬ 9 </t>
  </si>
  <si>
    <t xml:space="preserve">Каша молочная кукурузная   </t>
  </si>
  <si>
    <t>Какао</t>
  </si>
  <si>
    <t>Суп рыбный/консервы рыбные,  сметана</t>
  </si>
  <si>
    <t>Напиток из яблока</t>
  </si>
  <si>
    <t xml:space="preserve">Овощное рагу  </t>
  </si>
  <si>
    <t xml:space="preserve">Колбасное изделие варёное  </t>
  </si>
  <si>
    <t xml:space="preserve">ДЕНЬ 10 </t>
  </si>
  <si>
    <t xml:space="preserve">Каша рисовая молочная  </t>
  </si>
  <si>
    <t xml:space="preserve">Щи из свежей капусты с курой и со сметаной </t>
  </si>
  <si>
    <t xml:space="preserve">Жаркое по-домашнему  </t>
  </si>
  <si>
    <t>Напиток из плодов шиповника</t>
  </si>
  <si>
    <t>Примерное десятидневное меню МБОУ «Лесогорская СОШ» для детей от 1 года до 3 лет</t>
  </si>
  <si>
    <t>Ленивые голубцы</t>
  </si>
  <si>
    <t>150/15/10</t>
  </si>
  <si>
    <t>55/50</t>
  </si>
  <si>
    <t>Печень отварная</t>
  </si>
  <si>
    <t xml:space="preserve">Котлета мясная рубленная запечённая </t>
  </si>
  <si>
    <t>Молоко кипячено</t>
  </si>
  <si>
    <t>Гуляш</t>
  </si>
  <si>
    <t>Пряник</t>
  </si>
  <si>
    <t>Кисель</t>
  </si>
  <si>
    <t xml:space="preserve">Плов 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</si>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</sst>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horizontal="right" vertical="center" wrapText="1"/>
    </xf>
    <xf numFmtId="0" fontId="5" fillId="0" borderId="0" xfId="0" applyFont="1"/>
    <xf numFmtId="164" fontId="1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" fontId="2" fillId="0" borderId="4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topLeftCell="A4" zoomScaleNormal="100" zoomScaleSheetLayoutView="100" workbookViewId="0">
      <selection activeCell="A7" sqref="A7:O7"/>
    </sheetView>
  </sheetViews>
  <sheetFormatPr defaultRowHeight="15" x14ac:dyDescent="0.25"/>
  <cols>
    <col min="2" max="2" width="19.5703125" customWidth="1"/>
  </cols>
  <sheetData>
    <row r="1" spans="1:15" ht="18.75" x14ac:dyDescent="0.25">
      <c r="A1" s="20" t="s">
        <v>103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thickBot="1" x14ac:dyDescent="0.3">
      <c r="A2" s="8" t="s">
        <v>39</v>
      </c>
      <c r="C2" s="8" t="s">
        <v>40</v>
      </c>
    </row>
    <row r="3" spans="1:15" ht="15.75" thickBot="1" x14ac:dyDescent="0.3">
      <c r="A3" s="26" t="s">
        <v>0</v>
      </c>
      <c r="B3" s="26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3" t="s">
        <v>7</v>
      </c>
      <c r="I3" s="24"/>
      <c r="J3" s="24"/>
      <c r="K3" s="25"/>
      <c r="L3" s="23" t="s">
        <v>8</v>
      </c>
      <c r="M3" s="24"/>
      <c r="N3" s="24"/>
      <c r="O3" s="25"/>
    </row>
    <row r="4" spans="1:15" ht="15.75" thickBot="1" x14ac:dyDescent="0.3">
      <c r="A4" s="27"/>
      <c r="B4" s="27"/>
      <c r="C4" s="22"/>
      <c r="D4" s="22"/>
      <c r="E4" s="22"/>
      <c r="F4" s="22"/>
      <c r="G4" s="22"/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ht="15.75" thickBot="1" x14ac:dyDescent="0.3">
      <c r="A5" s="17" t="s">
        <v>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1:15" ht="23.45" customHeight="1" thickBot="1" x14ac:dyDescent="0.3">
      <c r="A6" s="2"/>
      <c r="B6" s="3" t="s">
        <v>41</v>
      </c>
      <c r="C6" s="3">
        <v>150</v>
      </c>
      <c r="D6" s="3">
        <v>3.6</v>
      </c>
      <c r="E6" s="3">
        <v>5.62</v>
      </c>
      <c r="F6" s="3">
        <v>21.9</v>
      </c>
      <c r="G6" s="3">
        <v>134.9</v>
      </c>
      <c r="H6" s="3">
        <v>0.03</v>
      </c>
      <c r="I6" s="3">
        <v>0.7</v>
      </c>
      <c r="J6" s="3">
        <v>0</v>
      </c>
      <c r="K6" s="3">
        <v>1.65</v>
      </c>
      <c r="L6" s="3">
        <v>94.7</v>
      </c>
      <c r="M6" s="3">
        <v>7.5</v>
      </c>
      <c r="N6" s="3">
        <v>27</v>
      </c>
      <c r="O6" s="3">
        <v>0.39</v>
      </c>
    </row>
    <row r="7" spans="1:15" ht="13.9" customHeight="1" thickBot="1" x14ac:dyDescent="0.3">
      <c r="A7" s="16"/>
      <c r="B7" s="3" t="s">
        <v>19</v>
      </c>
      <c r="C7" s="3">
        <v>20</v>
      </c>
      <c r="D7" s="3">
        <v>0.84</v>
      </c>
      <c r="E7" s="3">
        <v>2.2000000000000002</v>
      </c>
      <c r="F7" s="3">
        <v>9.0399999999999991</v>
      </c>
      <c r="G7" s="3">
        <v>59.5</v>
      </c>
      <c r="H7" s="3">
        <v>1.4999999999999999E-2</v>
      </c>
      <c r="I7" s="3">
        <v>0</v>
      </c>
      <c r="J7" s="3">
        <v>2.2000000000000002</v>
      </c>
      <c r="K7" s="3">
        <v>0.69</v>
      </c>
      <c r="L7" s="3">
        <v>5.74</v>
      </c>
      <c r="M7" s="3">
        <v>0.96</v>
      </c>
      <c r="N7" s="3">
        <v>17.8</v>
      </c>
      <c r="O7" s="3">
        <v>0.41</v>
      </c>
    </row>
    <row r="8" spans="1:15" ht="23.45" customHeight="1" thickBot="1" x14ac:dyDescent="0.3">
      <c r="A8" s="2"/>
      <c r="B8" s="3" t="s">
        <v>20</v>
      </c>
      <c r="C8" s="3">
        <v>150</v>
      </c>
      <c r="D8" s="3">
        <v>0.15</v>
      </c>
      <c r="E8" s="3">
        <v>7.9000000000000001E-2</v>
      </c>
      <c r="F8" s="3">
        <v>11.25</v>
      </c>
      <c r="G8" s="3">
        <v>40.5</v>
      </c>
      <c r="H8" s="3">
        <v>0</v>
      </c>
      <c r="I8" s="3">
        <v>0</v>
      </c>
      <c r="J8" s="3">
        <v>0</v>
      </c>
      <c r="K8" s="3">
        <v>0</v>
      </c>
      <c r="L8" s="3">
        <v>3.7</v>
      </c>
      <c r="M8" s="3">
        <v>1</v>
      </c>
      <c r="N8" s="3">
        <v>6</v>
      </c>
      <c r="O8" s="3">
        <v>0.25</v>
      </c>
    </row>
    <row r="9" spans="1:15" ht="15.75" thickBot="1" x14ac:dyDescent="0.3">
      <c r="A9" s="2"/>
      <c r="B9" s="4" t="s">
        <v>21</v>
      </c>
      <c r="C9" s="4">
        <f>SUM(C6:C8)</f>
        <v>320</v>
      </c>
      <c r="D9" s="4">
        <f>SUM(D6:D8)</f>
        <v>4.5900000000000007</v>
      </c>
      <c r="E9" s="4">
        <f>SUM(E6:E8)</f>
        <v>7.899</v>
      </c>
      <c r="F9" s="4">
        <f>SUM(F6:F8)</f>
        <v>42.19</v>
      </c>
      <c r="G9" s="4">
        <f>SUM(G6:G8)</f>
        <v>234.9</v>
      </c>
      <c r="H9" s="4">
        <f>SUM(H6:H8)</f>
        <v>4.4999999999999998E-2</v>
      </c>
      <c r="I9" s="4">
        <f>SUM(I6:I8)</f>
        <v>0.7</v>
      </c>
      <c r="J9" s="4">
        <f>SUM(J6:J8)</f>
        <v>2.2000000000000002</v>
      </c>
      <c r="K9" s="4">
        <f>SUM(K6:K8)</f>
        <v>2.34</v>
      </c>
      <c r="L9" s="4">
        <f>SUM(L6:L8)</f>
        <v>104.14</v>
      </c>
      <c r="M9" s="4">
        <f>SUM(M6:M8)</f>
        <v>9.4600000000000009</v>
      </c>
      <c r="N9" s="4">
        <f>SUM(N6:N8)</f>
        <v>50.8</v>
      </c>
      <c r="O9" s="4">
        <f>SUM(O6:O8)</f>
        <v>1.05</v>
      </c>
    </row>
    <row r="10" spans="1:15" ht="15.75" thickBot="1" x14ac:dyDescent="0.3">
      <c r="A10" s="17" t="s">
        <v>22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</row>
    <row r="11" spans="1:15" ht="15.75" thickBot="1" x14ac:dyDescent="0.3">
      <c r="A11" s="2"/>
      <c r="B11" s="3" t="s">
        <v>43</v>
      </c>
      <c r="C11" s="3">
        <v>150</v>
      </c>
      <c r="D11" s="3">
        <v>0.15</v>
      </c>
      <c r="E11" s="3">
        <v>7.9000000000000001E-2</v>
      </c>
      <c r="F11" s="3">
        <v>11.25</v>
      </c>
      <c r="G11" s="3">
        <v>40.5</v>
      </c>
      <c r="H11" s="3">
        <v>0</v>
      </c>
      <c r="I11" s="3">
        <v>0</v>
      </c>
      <c r="J11" s="3">
        <v>0</v>
      </c>
      <c r="K11" s="3">
        <v>0</v>
      </c>
      <c r="L11" s="3">
        <v>4.5</v>
      </c>
      <c r="M11" s="3">
        <v>3.6</v>
      </c>
      <c r="N11" s="3">
        <v>7.2</v>
      </c>
      <c r="O11" s="3">
        <v>0.9</v>
      </c>
    </row>
    <row r="12" spans="1:15" ht="15.75" thickBot="1" x14ac:dyDescent="0.3">
      <c r="A12" s="2"/>
      <c r="B12" s="4" t="s">
        <v>21</v>
      </c>
      <c r="C12" s="4">
        <f>SUM(C11)</f>
        <v>150</v>
      </c>
      <c r="D12" s="4">
        <v>0.15</v>
      </c>
      <c r="E12" s="4">
        <v>7.9000000000000001E-2</v>
      </c>
      <c r="F12" s="4">
        <v>11.25</v>
      </c>
      <c r="G12" s="4">
        <v>40.5</v>
      </c>
      <c r="H12" s="4">
        <v>0</v>
      </c>
      <c r="I12" s="4">
        <v>0</v>
      </c>
      <c r="J12" s="4">
        <v>0</v>
      </c>
      <c r="K12" s="4">
        <v>0</v>
      </c>
      <c r="L12" s="4">
        <v>4.5</v>
      </c>
      <c r="M12" s="4">
        <v>3.6</v>
      </c>
      <c r="N12" s="4">
        <v>7.2</v>
      </c>
      <c r="O12" s="4">
        <v>0.9</v>
      </c>
    </row>
    <row r="13" spans="1:15" ht="15.75" thickBot="1" x14ac:dyDescent="0.3">
      <c r="A13" s="17" t="s">
        <v>24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9"/>
    </row>
    <row r="14" spans="1:15" ht="24" customHeight="1" thickBot="1" x14ac:dyDescent="0.3">
      <c r="A14" s="2"/>
      <c r="B14" s="3" t="s">
        <v>44</v>
      </c>
      <c r="C14" s="9" t="s">
        <v>45</v>
      </c>
      <c r="D14" s="3">
        <v>7.06</v>
      </c>
      <c r="E14" s="3">
        <v>13.01</v>
      </c>
      <c r="F14" s="3">
        <v>8.56</v>
      </c>
      <c r="G14" s="3">
        <v>149.30000000000001</v>
      </c>
      <c r="H14" s="3">
        <v>0</v>
      </c>
      <c r="I14" s="3">
        <v>9.02</v>
      </c>
      <c r="J14" s="3">
        <v>0</v>
      </c>
      <c r="K14" s="3">
        <v>0</v>
      </c>
      <c r="L14" s="3">
        <v>46</v>
      </c>
      <c r="M14" s="3">
        <v>0</v>
      </c>
      <c r="N14" s="3">
        <v>0</v>
      </c>
      <c r="O14" s="3">
        <v>1.03</v>
      </c>
    </row>
    <row r="15" spans="1:15" ht="17.45" customHeight="1" thickBot="1" x14ac:dyDescent="0.3">
      <c r="A15" s="2"/>
      <c r="B15" s="3" t="s">
        <v>46</v>
      </c>
      <c r="C15" s="3">
        <v>110</v>
      </c>
      <c r="D15" s="3">
        <v>4.5</v>
      </c>
      <c r="E15" s="3">
        <v>5.8</v>
      </c>
      <c r="F15" s="3">
        <v>20.84</v>
      </c>
      <c r="G15" s="3">
        <v>138.25</v>
      </c>
      <c r="H15" s="3">
        <v>0.04</v>
      </c>
      <c r="I15" s="3">
        <v>0</v>
      </c>
      <c r="J15" s="3">
        <v>0.03</v>
      </c>
      <c r="K15" s="3">
        <v>0</v>
      </c>
      <c r="L15" s="3">
        <v>4.21</v>
      </c>
      <c r="M15" s="3">
        <v>5.55</v>
      </c>
      <c r="N15" s="3">
        <v>25.1</v>
      </c>
      <c r="O15" s="3">
        <v>0.54</v>
      </c>
    </row>
    <row r="16" spans="1:15" ht="17.45" customHeight="1" thickBot="1" x14ac:dyDescent="0.3">
      <c r="A16" s="2"/>
      <c r="B16" s="3" t="s">
        <v>107</v>
      </c>
      <c r="C16" s="3">
        <v>60</v>
      </c>
      <c r="D16" s="3">
        <v>11.62</v>
      </c>
      <c r="E16" s="3">
        <v>5.25</v>
      </c>
      <c r="F16" s="3">
        <v>5.6</v>
      </c>
      <c r="G16" s="3">
        <v>208.25</v>
      </c>
      <c r="H16" s="3">
        <v>0.01</v>
      </c>
      <c r="I16" s="3">
        <v>9.24</v>
      </c>
      <c r="J16" s="3">
        <v>4.34</v>
      </c>
      <c r="K16" s="3">
        <v>4.4800000000000004</v>
      </c>
      <c r="L16" s="3">
        <v>7.56</v>
      </c>
      <c r="M16" s="3">
        <v>11.41</v>
      </c>
      <c r="N16" s="3">
        <v>182.7</v>
      </c>
      <c r="O16" s="3">
        <v>2.06</v>
      </c>
    </row>
    <row r="17" spans="1:15" ht="17.45" customHeight="1" thickBot="1" x14ac:dyDescent="0.3">
      <c r="A17" s="2"/>
      <c r="B17" s="3" t="s">
        <v>29</v>
      </c>
      <c r="C17" s="3">
        <v>15</v>
      </c>
      <c r="D17" s="3">
        <v>0.34</v>
      </c>
      <c r="E17" s="3">
        <v>0.97</v>
      </c>
      <c r="F17" s="3">
        <v>2.9</v>
      </c>
      <c r="G17" s="3">
        <v>86.5</v>
      </c>
      <c r="H17" s="3">
        <v>0.05</v>
      </c>
      <c r="I17" s="3">
        <v>5.55</v>
      </c>
      <c r="J17" s="3">
        <v>2.5</v>
      </c>
      <c r="K17" s="3">
        <v>0.9</v>
      </c>
      <c r="L17" s="3">
        <v>27.55</v>
      </c>
      <c r="M17" s="3">
        <v>9.35</v>
      </c>
      <c r="N17" s="3">
        <v>125.3</v>
      </c>
      <c r="O17" s="3">
        <v>1.4</v>
      </c>
    </row>
    <row r="18" spans="1:15" ht="24" customHeight="1" thickBot="1" x14ac:dyDescent="0.3">
      <c r="A18" s="2"/>
      <c r="B18" s="3" t="s">
        <v>47</v>
      </c>
      <c r="C18" s="3">
        <v>150</v>
      </c>
      <c r="D18" s="3">
        <v>0.45</v>
      </c>
      <c r="E18" s="3">
        <v>0.08</v>
      </c>
      <c r="F18" s="3">
        <v>23.68</v>
      </c>
      <c r="G18" s="3">
        <v>97.8</v>
      </c>
      <c r="H18" s="3">
        <v>1.9E-2</v>
      </c>
      <c r="I18" s="3">
        <v>0</v>
      </c>
      <c r="J18" s="3">
        <v>0.01</v>
      </c>
      <c r="K18" s="3">
        <v>0.38</v>
      </c>
      <c r="L18" s="3">
        <v>15.7</v>
      </c>
      <c r="M18" s="3">
        <v>11.95</v>
      </c>
      <c r="N18" s="3">
        <v>17.2</v>
      </c>
      <c r="O18" s="3">
        <v>0.53</v>
      </c>
    </row>
    <row r="19" spans="1:15" ht="17.45" customHeight="1" thickBot="1" x14ac:dyDescent="0.3">
      <c r="A19" s="2"/>
      <c r="B19" s="3" t="s">
        <v>31</v>
      </c>
      <c r="C19" s="3">
        <v>40</v>
      </c>
      <c r="D19" s="3">
        <v>2.6</v>
      </c>
      <c r="E19" s="3">
        <v>0.34</v>
      </c>
      <c r="F19" s="3">
        <v>16.7</v>
      </c>
      <c r="G19" s="3">
        <v>80.8</v>
      </c>
      <c r="H19" s="3">
        <v>0.11</v>
      </c>
      <c r="I19" s="3">
        <v>0</v>
      </c>
      <c r="J19" s="3">
        <v>0</v>
      </c>
      <c r="K19" s="3">
        <v>0.9</v>
      </c>
      <c r="L19" s="3">
        <v>7.12</v>
      </c>
      <c r="M19" s="3">
        <v>7.57</v>
      </c>
      <c r="N19" s="3">
        <v>44.55</v>
      </c>
      <c r="O19" s="3">
        <v>0.57999999999999996</v>
      </c>
    </row>
    <row r="20" spans="1:15" ht="15.75" thickBot="1" x14ac:dyDescent="0.3">
      <c r="A20" s="2"/>
      <c r="B20" s="4" t="s">
        <v>21</v>
      </c>
      <c r="C20" s="4">
        <f>SUM(C15:C19)+150+10</f>
        <v>535</v>
      </c>
      <c r="D20" s="4">
        <f>SUM(D14:D19)</f>
        <v>26.57</v>
      </c>
      <c r="E20" s="4">
        <f t="shared" ref="E20:O20" si="0">SUM(E14:E19)</f>
        <v>25.449999999999996</v>
      </c>
      <c r="F20" s="4">
        <f t="shared" si="0"/>
        <v>78.28</v>
      </c>
      <c r="G20" s="4">
        <f t="shared" si="0"/>
        <v>760.89999999999986</v>
      </c>
      <c r="H20" s="4">
        <f t="shared" si="0"/>
        <v>0.22900000000000001</v>
      </c>
      <c r="I20" s="4">
        <f t="shared" si="0"/>
        <v>23.81</v>
      </c>
      <c r="J20" s="4">
        <f t="shared" si="0"/>
        <v>6.88</v>
      </c>
      <c r="K20" s="4">
        <f t="shared" si="0"/>
        <v>6.660000000000001</v>
      </c>
      <c r="L20" s="4">
        <f t="shared" si="0"/>
        <v>108.14000000000001</v>
      </c>
      <c r="M20" s="4">
        <f t="shared" si="0"/>
        <v>45.830000000000005</v>
      </c>
      <c r="N20" s="4">
        <f t="shared" si="0"/>
        <v>394.84999999999997</v>
      </c>
      <c r="O20" s="4">
        <f t="shared" si="0"/>
        <v>6.14</v>
      </c>
    </row>
    <row r="21" spans="1:15" ht="15.75" thickBot="1" x14ac:dyDescent="0.3">
      <c r="A21" s="17" t="s">
        <v>32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9"/>
    </row>
    <row r="22" spans="1:15" ht="27" customHeight="1" thickBot="1" x14ac:dyDescent="0.3">
      <c r="A22" s="2"/>
      <c r="B22" s="3" t="s">
        <v>48</v>
      </c>
      <c r="C22" s="3">
        <v>120</v>
      </c>
      <c r="D22" s="3">
        <v>2.59</v>
      </c>
      <c r="E22" s="3">
        <v>5.23</v>
      </c>
      <c r="F22" s="3">
        <v>11.92</v>
      </c>
      <c r="G22" s="3">
        <v>97.2</v>
      </c>
      <c r="H22" s="3">
        <v>3.7999999999999999E-2</v>
      </c>
      <c r="I22" s="3">
        <v>22.03</v>
      </c>
      <c r="J22" s="3">
        <v>67.39</v>
      </c>
      <c r="K22" s="3">
        <v>1.29</v>
      </c>
      <c r="L22" s="3">
        <v>75.16</v>
      </c>
      <c r="M22" s="3">
        <v>25.92</v>
      </c>
      <c r="N22" s="3">
        <v>51.8</v>
      </c>
      <c r="O22" s="3">
        <v>1.04</v>
      </c>
    </row>
    <row r="23" spans="1:15" ht="13.9" customHeight="1" thickBot="1" x14ac:dyDescent="0.3">
      <c r="A23" s="2"/>
      <c r="B23" s="3" t="s">
        <v>20</v>
      </c>
      <c r="C23" s="3">
        <v>150</v>
      </c>
      <c r="D23" s="3">
        <v>0.15</v>
      </c>
      <c r="E23" s="3">
        <v>7.9000000000000001E-2</v>
      </c>
      <c r="F23" s="3">
        <v>11.25</v>
      </c>
      <c r="G23" s="3">
        <v>40.5</v>
      </c>
      <c r="H23" s="3">
        <v>0</v>
      </c>
      <c r="I23" s="3">
        <v>0</v>
      </c>
      <c r="J23" s="3">
        <v>0</v>
      </c>
      <c r="K23" s="3">
        <v>0</v>
      </c>
      <c r="L23" s="3">
        <v>3.7</v>
      </c>
      <c r="M23" s="3">
        <v>1</v>
      </c>
      <c r="N23" s="3">
        <v>6</v>
      </c>
      <c r="O23" s="3">
        <v>0.25</v>
      </c>
    </row>
    <row r="24" spans="1:15" ht="13.9" customHeight="1" thickBot="1" x14ac:dyDescent="0.3">
      <c r="A24" s="16"/>
      <c r="B24" s="3" t="s">
        <v>56</v>
      </c>
      <c r="C24" s="3">
        <v>40</v>
      </c>
      <c r="D24" s="3">
        <v>3</v>
      </c>
      <c r="E24" s="3">
        <v>1.2</v>
      </c>
      <c r="F24" s="3">
        <v>20.6</v>
      </c>
      <c r="G24" s="3">
        <v>104.8</v>
      </c>
      <c r="H24" s="3">
        <v>0</v>
      </c>
      <c r="I24" s="3">
        <v>0</v>
      </c>
      <c r="J24" s="3">
        <v>0</v>
      </c>
      <c r="K24" s="3">
        <v>0</v>
      </c>
      <c r="L24" s="3">
        <v>7.6</v>
      </c>
      <c r="M24" s="3">
        <v>5.2</v>
      </c>
      <c r="N24" s="3">
        <v>26</v>
      </c>
      <c r="O24" s="3">
        <v>0.4</v>
      </c>
    </row>
    <row r="25" spans="1:15" ht="15.75" thickBot="1" x14ac:dyDescent="0.3">
      <c r="A25" s="2"/>
      <c r="B25" s="4" t="s">
        <v>21</v>
      </c>
      <c r="C25" s="4">
        <f>SUM(C22:C24)</f>
        <v>310</v>
      </c>
      <c r="D25" s="4">
        <f t="shared" ref="D25:O25" si="1">SUM(D22:D24)</f>
        <v>5.74</v>
      </c>
      <c r="E25" s="4">
        <f t="shared" si="1"/>
        <v>6.5090000000000003</v>
      </c>
      <c r="F25" s="4">
        <f t="shared" si="1"/>
        <v>43.77</v>
      </c>
      <c r="G25" s="4">
        <f t="shared" si="1"/>
        <v>242.5</v>
      </c>
      <c r="H25" s="4">
        <f t="shared" si="1"/>
        <v>3.7999999999999999E-2</v>
      </c>
      <c r="I25" s="4">
        <f t="shared" si="1"/>
        <v>22.03</v>
      </c>
      <c r="J25" s="4">
        <f t="shared" si="1"/>
        <v>67.39</v>
      </c>
      <c r="K25" s="4">
        <f t="shared" si="1"/>
        <v>1.29</v>
      </c>
      <c r="L25" s="4">
        <f t="shared" si="1"/>
        <v>86.46</v>
      </c>
      <c r="M25" s="4">
        <f t="shared" si="1"/>
        <v>32.120000000000005</v>
      </c>
      <c r="N25" s="4">
        <f t="shared" si="1"/>
        <v>83.8</v>
      </c>
      <c r="O25" s="4">
        <f t="shared" si="1"/>
        <v>1.69</v>
      </c>
    </row>
    <row r="26" spans="1:15" ht="16.899999999999999" customHeight="1" thickBot="1" x14ac:dyDescent="0.3">
      <c r="A26" s="2"/>
      <c r="B26" s="3"/>
      <c r="C26" s="3" t="s">
        <v>2</v>
      </c>
      <c r="D26" s="3" t="s">
        <v>3</v>
      </c>
      <c r="E26" s="3" t="s">
        <v>35</v>
      </c>
      <c r="F26" s="3" t="s">
        <v>36</v>
      </c>
      <c r="G26" s="3" t="s">
        <v>6</v>
      </c>
      <c r="H26" s="3" t="s">
        <v>9</v>
      </c>
      <c r="I26" s="3" t="s">
        <v>10</v>
      </c>
      <c r="J26" s="3" t="s">
        <v>11</v>
      </c>
      <c r="K26" s="3" t="s">
        <v>12</v>
      </c>
      <c r="L26" s="3" t="s">
        <v>13</v>
      </c>
      <c r="M26" s="3" t="s">
        <v>14</v>
      </c>
      <c r="N26" s="3" t="s">
        <v>15</v>
      </c>
      <c r="O26" s="3" t="s">
        <v>16</v>
      </c>
    </row>
    <row r="27" spans="1:15" ht="16.899999999999999" customHeight="1" thickBot="1" x14ac:dyDescent="0.3">
      <c r="A27" s="5"/>
      <c r="B27" s="4" t="s">
        <v>37</v>
      </c>
      <c r="C27" s="13">
        <f>C9+C12+C20+C25</f>
        <v>1315</v>
      </c>
      <c r="D27" s="13">
        <f>D9+D12+D20+D25</f>
        <v>37.050000000000004</v>
      </c>
      <c r="E27" s="13">
        <f>E9+E12+E20+E25</f>
        <v>39.936999999999998</v>
      </c>
      <c r="F27" s="13">
        <f>F9+F12+F20+F25</f>
        <v>175.49</v>
      </c>
      <c r="G27" s="13">
        <f>G9+G12+G20+G25</f>
        <v>1278.7999999999997</v>
      </c>
      <c r="H27" s="13">
        <f>H9+H12+H20+H25</f>
        <v>0.312</v>
      </c>
      <c r="I27" s="13">
        <f>I9+I12+I20+I25</f>
        <v>46.54</v>
      </c>
      <c r="J27" s="13">
        <f>J9+J12+J20+J25</f>
        <v>76.47</v>
      </c>
      <c r="K27" s="13">
        <f>K9+K12+K20+K25</f>
        <v>10.29</v>
      </c>
      <c r="L27" s="13">
        <f>L9+L12+L20+L25</f>
        <v>303.24</v>
      </c>
      <c r="M27" s="13">
        <f>M9+M12+M20+M25</f>
        <v>91.010000000000019</v>
      </c>
      <c r="N27" s="13">
        <f>N9+N12+N20+N25</f>
        <v>536.65</v>
      </c>
      <c r="O27" s="13">
        <f>O9+O12+O20+O25</f>
        <v>9.7799999999999994</v>
      </c>
    </row>
    <row r="28" spans="1:15" ht="27.6" customHeight="1" thickBot="1" x14ac:dyDescent="0.3">
      <c r="A28" s="5"/>
      <c r="B28" s="4" t="s">
        <v>38</v>
      </c>
      <c r="C28" s="4">
        <v>1600</v>
      </c>
      <c r="D28" s="4">
        <v>42</v>
      </c>
      <c r="E28" s="4">
        <v>47</v>
      </c>
      <c r="F28" s="4">
        <v>203</v>
      </c>
      <c r="G28" s="4">
        <v>1400</v>
      </c>
      <c r="H28" s="4">
        <v>0.8</v>
      </c>
      <c r="I28" s="4">
        <v>45</v>
      </c>
      <c r="J28" s="4">
        <v>450</v>
      </c>
      <c r="K28" s="4">
        <v>5</v>
      </c>
      <c r="L28" s="4">
        <v>800</v>
      </c>
      <c r="M28" s="4">
        <v>100</v>
      </c>
      <c r="N28" s="4">
        <v>1000</v>
      </c>
      <c r="O28" s="4">
        <v>10</v>
      </c>
    </row>
  </sheetData>
  <mergeCells count="14">
    <mergeCell ref="A21:O21"/>
    <mergeCell ref="A1:O1"/>
    <mergeCell ref="G3:G4"/>
    <mergeCell ref="H3:K3"/>
    <mergeCell ref="L3:O3"/>
    <mergeCell ref="A5:O5"/>
    <mergeCell ref="A10:O10"/>
    <mergeCell ref="A13:O1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8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view="pageBreakPreview" topLeftCell="A7" zoomScaleNormal="100" zoomScaleSheetLayoutView="100" workbookViewId="0">
      <selection activeCell="P23" sqref="P23"/>
    </sheetView>
  </sheetViews>
  <sheetFormatPr defaultRowHeight="15" x14ac:dyDescent="0.25"/>
  <cols>
    <col min="2" max="2" width="13.7109375" customWidth="1"/>
  </cols>
  <sheetData>
    <row r="1" spans="1:15" ht="18.75" x14ac:dyDescent="0.25">
      <c r="A1" s="20" t="s">
        <v>103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thickBot="1" x14ac:dyDescent="0.3">
      <c r="A2" s="8" t="s">
        <v>98</v>
      </c>
      <c r="C2" s="8" t="s">
        <v>68</v>
      </c>
    </row>
    <row r="3" spans="1:15" ht="15.75" thickBot="1" x14ac:dyDescent="0.3">
      <c r="A3" s="26" t="s">
        <v>0</v>
      </c>
      <c r="B3" s="26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3" t="s">
        <v>7</v>
      </c>
      <c r="I3" s="24"/>
      <c r="J3" s="24"/>
      <c r="K3" s="25"/>
      <c r="L3" s="23" t="s">
        <v>8</v>
      </c>
      <c r="M3" s="24"/>
      <c r="N3" s="24"/>
      <c r="O3" s="25"/>
    </row>
    <row r="4" spans="1:15" ht="15.75" thickBot="1" x14ac:dyDescent="0.3">
      <c r="A4" s="27"/>
      <c r="B4" s="27"/>
      <c r="C4" s="22"/>
      <c r="D4" s="22"/>
      <c r="E4" s="22"/>
      <c r="F4" s="22"/>
      <c r="G4" s="22"/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ht="15.75" thickBot="1" x14ac:dyDescent="0.3">
      <c r="A5" s="17" t="s">
        <v>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1:15" ht="26.25" thickBot="1" x14ac:dyDescent="0.3">
      <c r="A6" s="2"/>
      <c r="B6" s="3" t="s">
        <v>99</v>
      </c>
      <c r="C6" s="3">
        <v>150</v>
      </c>
      <c r="D6" s="3">
        <v>4.2699999999999996</v>
      </c>
      <c r="E6" s="3">
        <v>3.45</v>
      </c>
      <c r="F6" s="3">
        <v>26.51</v>
      </c>
      <c r="G6" s="3">
        <v>189.54</v>
      </c>
      <c r="H6" s="3">
        <v>4.2000000000000003E-2</v>
      </c>
      <c r="I6" s="3">
        <v>1.26</v>
      </c>
      <c r="J6" s="3">
        <v>5.2999999999999999E-2</v>
      </c>
      <c r="K6" s="3">
        <v>0.66600000000000004</v>
      </c>
      <c r="L6" s="3">
        <v>135.26</v>
      </c>
      <c r="M6" s="3">
        <v>11.25</v>
      </c>
      <c r="N6" s="3">
        <v>128.9</v>
      </c>
      <c r="O6" s="3">
        <v>1.32</v>
      </c>
    </row>
    <row r="7" spans="1:15" ht="26.25" thickBot="1" x14ac:dyDescent="0.3">
      <c r="A7" s="2"/>
      <c r="B7" s="3" t="s">
        <v>63</v>
      </c>
      <c r="C7" s="3">
        <v>5</v>
      </c>
      <c r="D7" s="3">
        <v>0</v>
      </c>
      <c r="E7" s="3">
        <v>4.0999999999999996</v>
      </c>
      <c r="F7" s="3">
        <v>0</v>
      </c>
      <c r="G7" s="3">
        <v>37.4</v>
      </c>
      <c r="H7" s="3">
        <v>0</v>
      </c>
      <c r="I7" s="3">
        <v>0</v>
      </c>
      <c r="J7" s="3">
        <v>0</v>
      </c>
      <c r="K7" s="3">
        <v>0</v>
      </c>
      <c r="L7" s="3">
        <v>0.6</v>
      </c>
      <c r="M7" s="3">
        <v>0</v>
      </c>
      <c r="N7" s="3">
        <v>1</v>
      </c>
      <c r="O7" s="3">
        <v>0</v>
      </c>
    </row>
    <row r="8" spans="1:15" ht="15.75" thickBot="1" x14ac:dyDescent="0.3">
      <c r="A8" s="2"/>
      <c r="B8" s="3" t="s">
        <v>42</v>
      </c>
      <c r="C8" s="3">
        <v>40</v>
      </c>
      <c r="D8" s="3">
        <v>3</v>
      </c>
      <c r="E8" s="3">
        <v>1.2</v>
      </c>
      <c r="F8" s="3">
        <v>20.6</v>
      </c>
      <c r="G8" s="3">
        <v>104.8</v>
      </c>
      <c r="H8" s="3">
        <v>0</v>
      </c>
      <c r="I8" s="3">
        <v>0</v>
      </c>
      <c r="J8" s="3">
        <v>0</v>
      </c>
      <c r="K8" s="3">
        <v>0</v>
      </c>
      <c r="L8" s="3">
        <v>7.6</v>
      </c>
      <c r="M8" s="3">
        <v>1.2</v>
      </c>
      <c r="N8" s="3">
        <v>26</v>
      </c>
      <c r="O8" s="3">
        <v>0.4</v>
      </c>
    </row>
    <row r="9" spans="1:15" ht="15.75" thickBot="1" x14ac:dyDescent="0.3">
      <c r="A9" s="7"/>
      <c r="B9" s="3" t="s">
        <v>79</v>
      </c>
      <c r="C9" s="3">
        <v>150</v>
      </c>
      <c r="D9" s="3">
        <v>0.15</v>
      </c>
      <c r="E9" s="3">
        <v>7.9000000000000001E-2</v>
      </c>
      <c r="F9" s="3">
        <v>11.25</v>
      </c>
      <c r="G9" s="3">
        <v>40.5</v>
      </c>
      <c r="H9" s="3">
        <v>0</v>
      </c>
      <c r="I9" s="3">
        <v>0</v>
      </c>
      <c r="J9" s="3">
        <v>0</v>
      </c>
      <c r="K9" s="3">
        <v>0</v>
      </c>
      <c r="L9" s="3">
        <v>3.7</v>
      </c>
      <c r="M9" s="3">
        <v>1</v>
      </c>
      <c r="N9" s="3">
        <v>6</v>
      </c>
      <c r="O9" s="3">
        <v>0.25</v>
      </c>
    </row>
    <row r="10" spans="1:15" s="10" customFormat="1" ht="15.75" thickBot="1" x14ac:dyDescent="0.3">
      <c r="A10" s="5"/>
      <c r="B10" s="4" t="s">
        <v>21</v>
      </c>
      <c r="C10" s="4">
        <f>SUM(C6:C9)</f>
        <v>345</v>
      </c>
      <c r="D10" s="4">
        <f>SUM(D6:D9)</f>
        <v>7.42</v>
      </c>
      <c r="E10" s="4">
        <f t="shared" ref="E10:O10" si="0">SUM(E6:E9)</f>
        <v>8.8290000000000006</v>
      </c>
      <c r="F10" s="4">
        <f t="shared" si="0"/>
        <v>58.36</v>
      </c>
      <c r="G10" s="4">
        <f t="shared" si="0"/>
        <v>372.24</v>
      </c>
      <c r="H10" s="4">
        <f t="shared" si="0"/>
        <v>4.2000000000000003E-2</v>
      </c>
      <c r="I10" s="4">
        <f t="shared" si="0"/>
        <v>1.26</v>
      </c>
      <c r="J10" s="4">
        <f t="shared" si="0"/>
        <v>5.2999999999999999E-2</v>
      </c>
      <c r="K10" s="4">
        <f t="shared" si="0"/>
        <v>0.66600000000000004</v>
      </c>
      <c r="L10" s="4">
        <f t="shared" si="0"/>
        <v>147.15999999999997</v>
      </c>
      <c r="M10" s="4">
        <f t="shared" si="0"/>
        <v>13.45</v>
      </c>
      <c r="N10" s="4">
        <f t="shared" si="0"/>
        <v>161.9</v>
      </c>
      <c r="O10" s="4">
        <f t="shared" si="0"/>
        <v>1.9700000000000002</v>
      </c>
    </row>
    <row r="11" spans="1:15" ht="15.75" thickBot="1" x14ac:dyDescent="0.3">
      <c r="A11" s="17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</row>
    <row r="12" spans="1:15" ht="15.75" thickBot="1" x14ac:dyDescent="0.3">
      <c r="A12" s="2"/>
      <c r="B12" s="3" t="s">
        <v>43</v>
      </c>
      <c r="C12" s="3">
        <v>150</v>
      </c>
      <c r="D12" s="3">
        <v>0.15</v>
      </c>
      <c r="E12" s="3">
        <v>7.9000000000000001E-2</v>
      </c>
      <c r="F12" s="3">
        <v>11.25</v>
      </c>
      <c r="G12" s="3">
        <v>40.5</v>
      </c>
      <c r="H12" s="3">
        <v>0</v>
      </c>
      <c r="I12" s="3">
        <v>0</v>
      </c>
      <c r="J12" s="3">
        <v>0</v>
      </c>
      <c r="K12" s="3">
        <v>0</v>
      </c>
      <c r="L12" s="3">
        <v>4.5</v>
      </c>
      <c r="M12" s="3">
        <v>3.6</v>
      </c>
      <c r="N12" s="3">
        <v>7.2</v>
      </c>
      <c r="O12" s="3">
        <v>0.9</v>
      </c>
    </row>
    <row r="13" spans="1:15" s="10" customFormat="1" ht="15.75" thickBot="1" x14ac:dyDescent="0.3">
      <c r="A13" s="5"/>
      <c r="B13" s="4" t="s">
        <v>21</v>
      </c>
      <c r="C13" s="4">
        <f>C12</f>
        <v>150</v>
      </c>
      <c r="D13" s="4">
        <f>SUM(D12)</f>
        <v>0.15</v>
      </c>
      <c r="E13" s="4">
        <f t="shared" ref="E13:O13" si="1">SUM(E12)</f>
        <v>7.9000000000000001E-2</v>
      </c>
      <c r="F13" s="4">
        <f t="shared" si="1"/>
        <v>11.25</v>
      </c>
      <c r="G13" s="4">
        <f t="shared" si="1"/>
        <v>40.5</v>
      </c>
      <c r="H13" s="4">
        <f t="shared" si="1"/>
        <v>0</v>
      </c>
      <c r="I13" s="4">
        <f t="shared" si="1"/>
        <v>0</v>
      </c>
      <c r="J13" s="4">
        <f t="shared" si="1"/>
        <v>0</v>
      </c>
      <c r="K13" s="4">
        <f t="shared" si="1"/>
        <v>0</v>
      </c>
      <c r="L13" s="4">
        <f t="shared" si="1"/>
        <v>4.5</v>
      </c>
      <c r="M13" s="4">
        <f t="shared" si="1"/>
        <v>3.6</v>
      </c>
      <c r="N13" s="4">
        <f t="shared" si="1"/>
        <v>7.2</v>
      </c>
      <c r="O13" s="4">
        <f t="shared" si="1"/>
        <v>0.9</v>
      </c>
    </row>
    <row r="14" spans="1:15" ht="15.75" thickBot="1" x14ac:dyDescent="0.3">
      <c r="A14" s="17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</row>
    <row r="15" spans="1:15" ht="51.75" thickBot="1" x14ac:dyDescent="0.3">
      <c r="A15" s="2"/>
      <c r="B15" s="3" t="s">
        <v>100</v>
      </c>
      <c r="C15" s="3">
        <v>150</v>
      </c>
      <c r="D15" s="3">
        <v>3</v>
      </c>
      <c r="E15" s="3">
        <v>6.25</v>
      </c>
      <c r="F15" s="3">
        <v>5.36</v>
      </c>
      <c r="G15" s="3">
        <v>71.3</v>
      </c>
      <c r="H15" s="3">
        <v>3.3000000000000002E-2</v>
      </c>
      <c r="I15" s="3">
        <v>20.67</v>
      </c>
      <c r="J15" s="3">
        <v>0.2</v>
      </c>
      <c r="K15" s="3">
        <v>0.2</v>
      </c>
      <c r="L15" s="3">
        <v>43.4</v>
      </c>
      <c r="M15" s="3">
        <v>14.5</v>
      </c>
      <c r="N15" s="3">
        <v>40.299999999999997</v>
      </c>
      <c r="O15" s="3">
        <v>0.72</v>
      </c>
    </row>
    <row r="16" spans="1:15" ht="26.25" thickBot="1" x14ac:dyDescent="0.3">
      <c r="A16" s="2"/>
      <c r="B16" s="3" t="s">
        <v>101</v>
      </c>
      <c r="C16" s="3">
        <v>150</v>
      </c>
      <c r="D16" s="3">
        <v>21.3</v>
      </c>
      <c r="E16" s="3">
        <v>18</v>
      </c>
      <c r="F16" s="3">
        <v>18.5</v>
      </c>
      <c r="G16" s="3">
        <v>357.4</v>
      </c>
      <c r="H16" s="3">
        <v>0.2</v>
      </c>
      <c r="I16" s="3">
        <v>9.5</v>
      </c>
      <c r="J16" s="3">
        <v>0</v>
      </c>
      <c r="K16" s="3">
        <v>3</v>
      </c>
      <c r="L16" s="3">
        <v>22</v>
      </c>
      <c r="M16" s="3">
        <v>23.5</v>
      </c>
      <c r="N16" s="3">
        <v>222.9</v>
      </c>
      <c r="O16" s="3">
        <v>3.4</v>
      </c>
    </row>
    <row r="17" spans="1:15" ht="39" thickBot="1" x14ac:dyDescent="0.3">
      <c r="A17" s="2"/>
      <c r="B17" s="3" t="s">
        <v>102</v>
      </c>
      <c r="C17" s="3">
        <v>150</v>
      </c>
      <c r="D17" s="3">
        <v>0.15</v>
      </c>
      <c r="E17" s="3">
        <v>7.1999999999999995E-2</v>
      </c>
      <c r="F17" s="3">
        <v>17.064</v>
      </c>
      <c r="G17" s="3">
        <v>65.239999999999995</v>
      </c>
      <c r="H17" s="3">
        <v>5.8999999999999999E-3</v>
      </c>
      <c r="I17" s="3">
        <v>34.899000000000001</v>
      </c>
      <c r="J17" s="3">
        <v>0</v>
      </c>
      <c r="K17" s="3">
        <v>0</v>
      </c>
      <c r="L17" s="3">
        <v>3.79</v>
      </c>
      <c r="M17" s="3">
        <v>0</v>
      </c>
      <c r="N17" s="3">
        <v>0</v>
      </c>
      <c r="O17" s="3">
        <v>0.19900000000000001</v>
      </c>
    </row>
    <row r="18" spans="1:15" ht="13.9" customHeight="1" thickBot="1" x14ac:dyDescent="0.3">
      <c r="A18" s="2"/>
      <c r="B18" s="3" t="s">
        <v>31</v>
      </c>
      <c r="C18" s="3">
        <v>40</v>
      </c>
      <c r="D18" s="3">
        <v>2.6</v>
      </c>
      <c r="E18" s="3">
        <v>0.34</v>
      </c>
      <c r="F18" s="3">
        <v>16.7</v>
      </c>
      <c r="G18" s="3">
        <v>80.8</v>
      </c>
      <c r="H18" s="3">
        <v>0.11</v>
      </c>
      <c r="I18" s="3">
        <v>0</v>
      </c>
      <c r="J18" s="3">
        <v>0</v>
      </c>
      <c r="K18" s="3">
        <v>0.9</v>
      </c>
      <c r="L18" s="3">
        <v>7.12</v>
      </c>
      <c r="M18" s="3">
        <v>3.57</v>
      </c>
      <c r="N18" s="3">
        <v>44.55</v>
      </c>
      <c r="O18" s="3">
        <v>0.57999999999999996</v>
      </c>
    </row>
    <row r="19" spans="1:15" ht="16.149999999999999" customHeight="1" thickBot="1" x14ac:dyDescent="0.3">
      <c r="A19" s="2"/>
      <c r="B19" s="3" t="s">
        <v>72</v>
      </c>
      <c r="C19" s="3">
        <v>60</v>
      </c>
      <c r="D19" s="3">
        <v>0.5</v>
      </c>
      <c r="E19" s="3">
        <v>0.1</v>
      </c>
      <c r="F19" s="3">
        <v>1</v>
      </c>
      <c r="G19" s="3">
        <v>7.8</v>
      </c>
      <c r="H19" s="3">
        <v>0</v>
      </c>
      <c r="I19" s="3">
        <v>3</v>
      </c>
      <c r="J19" s="3">
        <v>0</v>
      </c>
      <c r="K19" s="3">
        <v>0</v>
      </c>
      <c r="L19" s="3">
        <v>13.8</v>
      </c>
      <c r="M19" s="3">
        <v>3.4</v>
      </c>
      <c r="N19" s="3">
        <v>14.4</v>
      </c>
      <c r="O19" s="3">
        <v>0.4</v>
      </c>
    </row>
    <row r="20" spans="1:15" ht="15.75" thickBot="1" x14ac:dyDescent="0.3">
      <c r="A20" s="2"/>
      <c r="B20" s="3" t="s">
        <v>21</v>
      </c>
      <c r="C20" s="3">
        <f>SUM(C15:C19)</f>
        <v>550</v>
      </c>
      <c r="D20" s="4">
        <f>SUM(D15:D19)</f>
        <v>27.55</v>
      </c>
      <c r="E20" s="4">
        <f t="shared" ref="E20:O20" si="2">SUM(E15:E19)</f>
        <v>24.762</v>
      </c>
      <c r="F20" s="4">
        <f t="shared" si="2"/>
        <v>58.623999999999995</v>
      </c>
      <c r="G20" s="4">
        <f t="shared" si="2"/>
        <v>582.54</v>
      </c>
      <c r="H20" s="4">
        <f t="shared" si="2"/>
        <v>0.34889999999999999</v>
      </c>
      <c r="I20" s="4">
        <f t="shared" si="2"/>
        <v>68.069000000000003</v>
      </c>
      <c r="J20" s="4">
        <f t="shared" si="2"/>
        <v>0.2</v>
      </c>
      <c r="K20" s="4">
        <f t="shared" si="2"/>
        <v>4.1000000000000005</v>
      </c>
      <c r="L20" s="4">
        <f t="shared" si="2"/>
        <v>90.110000000000014</v>
      </c>
      <c r="M20" s="4">
        <f t="shared" si="2"/>
        <v>44.97</v>
      </c>
      <c r="N20" s="4">
        <f t="shared" si="2"/>
        <v>322.14999999999998</v>
      </c>
      <c r="O20" s="4">
        <f t="shared" si="2"/>
        <v>5.2990000000000004</v>
      </c>
    </row>
    <row r="21" spans="1:15" ht="15.75" thickBot="1" x14ac:dyDescent="0.3">
      <c r="A21" s="17" t="s">
        <v>32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9"/>
    </row>
    <row r="22" spans="1:15" ht="26.25" thickBot="1" x14ac:dyDescent="0.3">
      <c r="A22" s="2"/>
      <c r="B22" s="3" t="s">
        <v>82</v>
      </c>
      <c r="C22" s="3">
        <v>150</v>
      </c>
      <c r="D22" s="3">
        <v>2.4</v>
      </c>
      <c r="E22" s="3">
        <v>8.42</v>
      </c>
      <c r="F22" s="3">
        <v>13.5</v>
      </c>
      <c r="G22" s="3">
        <v>174.94</v>
      </c>
      <c r="H22" s="3">
        <v>0.1</v>
      </c>
      <c r="I22" s="3">
        <v>0.9</v>
      </c>
      <c r="J22" s="3">
        <v>0.26</v>
      </c>
      <c r="K22" s="3">
        <v>0.12</v>
      </c>
      <c r="L22" s="3">
        <v>185.86</v>
      </c>
      <c r="M22" s="3">
        <v>15.27</v>
      </c>
      <c r="N22" s="3">
        <v>182.4</v>
      </c>
      <c r="O22" s="3">
        <v>0.72</v>
      </c>
    </row>
    <row r="23" spans="1:15" ht="15.75" thickBot="1" x14ac:dyDescent="0.3">
      <c r="A23" s="2"/>
      <c r="B23" s="3" t="s">
        <v>114</v>
      </c>
      <c r="C23" s="3">
        <v>30</v>
      </c>
      <c r="D23" s="3">
        <v>2.15</v>
      </c>
      <c r="E23" s="3">
        <v>2.25</v>
      </c>
      <c r="F23" s="3">
        <v>15.9</v>
      </c>
      <c r="G23" s="3">
        <v>84.6</v>
      </c>
      <c r="H23" s="3">
        <v>3.5000000000000003E-2</v>
      </c>
      <c r="I23" s="3">
        <v>0</v>
      </c>
      <c r="J23" s="3">
        <v>5.0000000000000001E-3</v>
      </c>
      <c r="K23" s="3">
        <v>0.48</v>
      </c>
      <c r="L23" s="3">
        <v>4.8</v>
      </c>
      <c r="M23" s="3">
        <v>0.5</v>
      </c>
      <c r="N23" s="3">
        <v>17.399999999999999</v>
      </c>
      <c r="O23" s="3">
        <v>0.24</v>
      </c>
    </row>
    <row r="24" spans="1:15" ht="15.75" thickBot="1" x14ac:dyDescent="0.3">
      <c r="A24" s="2"/>
      <c r="B24" s="3" t="s">
        <v>79</v>
      </c>
      <c r="C24" s="3">
        <v>150</v>
      </c>
      <c r="D24" s="3">
        <v>0.15</v>
      </c>
      <c r="E24" s="3">
        <v>7.9000000000000001E-2</v>
      </c>
      <c r="F24" s="3">
        <v>11.25</v>
      </c>
      <c r="G24" s="3">
        <v>40.5</v>
      </c>
      <c r="H24" s="3">
        <v>0</v>
      </c>
      <c r="I24" s="3">
        <v>0</v>
      </c>
      <c r="J24" s="3">
        <v>0</v>
      </c>
      <c r="K24" s="3">
        <v>0</v>
      </c>
      <c r="L24" s="3">
        <v>3.7</v>
      </c>
      <c r="M24" s="3">
        <v>1</v>
      </c>
      <c r="N24" s="3">
        <v>6</v>
      </c>
      <c r="O24" s="3">
        <v>0.25</v>
      </c>
    </row>
    <row r="25" spans="1:15" ht="15.75" thickBot="1" x14ac:dyDescent="0.3">
      <c r="A25" s="2"/>
      <c r="B25" s="3" t="s">
        <v>21</v>
      </c>
      <c r="C25" s="3">
        <f>SUM(C22:C24)</f>
        <v>330</v>
      </c>
      <c r="D25" s="4">
        <f>SUM(D22:D24)</f>
        <v>4.7</v>
      </c>
      <c r="E25" s="4">
        <f t="shared" ref="E25:O25" si="3">SUM(E22:E24)</f>
        <v>10.749000000000001</v>
      </c>
      <c r="F25" s="4">
        <f t="shared" si="3"/>
        <v>40.65</v>
      </c>
      <c r="G25" s="4">
        <f t="shared" si="3"/>
        <v>300.03999999999996</v>
      </c>
      <c r="H25" s="4">
        <f t="shared" si="3"/>
        <v>0.13500000000000001</v>
      </c>
      <c r="I25" s="4">
        <f t="shared" si="3"/>
        <v>0.9</v>
      </c>
      <c r="J25" s="4">
        <f t="shared" si="3"/>
        <v>0.26500000000000001</v>
      </c>
      <c r="K25" s="4">
        <f t="shared" si="3"/>
        <v>0.6</v>
      </c>
      <c r="L25" s="4">
        <f t="shared" si="3"/>
        <v>194.36</v>
      </c>
      <c r="M25" s="4">
        <f t="shared" si="3"/>
        <v>16.77</v>
      </c>
      <c r="N25" s="4">
        <f t="shared" si="3"/>
        <v>205.8</v>
      </c>
      <c r="O25" s="4">
        <f t="shared" si="3"/>
        <v>1.21</v>
      </c>
    </row>
    <row r="26" spans="1:15" ht="15.75" thickBot="1" x14ac:dyDescent="0.3">
      <c r="A26" s="2"/>
      <c r="B26" s="3"/>
      <c r="C26" s="3" t="s">
        <v>2</v>
      </c>
      <c r="D26" s="3" t="s">
        <v>3</v>
      </c>
      <c r="E26" s="3" t="s">
        <v>35</v>
      </c>
      <c r="F26" s="3" t="s">
        <v>36</v>
      </c>
      <c r="G26" s="3" t="s">
        <v>6</v>
      </c>
      <c r="H26" s="3" t="s">
        <v>9</v>
      </c>
      <c r="I26" s="3" t="s">
        <v>10</v>
      </c>
      <c r="J26" s="3" t="s">
        <v>11</v>
      </c>
      <c r="K26" s="3" t="s">
        <v>12</v>
      </c>
      <c r="L26" s="3" t="s">
        <v>13</v>
      </c>
      <c r="M26" s="3" t="s">
        <v>14</v>
      </c>
      <c r="N26" s="3" t="s">
        <v>15</v>
      </c>
      <c r="O26" s="3" t="s">
        <v>16</v>
      </c>
    </row>
    <row r="27" spans="1:15" ht="15.75" thickBot="1" x14ac:dyDescent="0.3">
      <c r="A27" s="2"/>
      <c r="B27" s="3" t="s">
        <v>37</v>
      </c>
      <c r="C27" s="13">
        <f>C25+C20+C13+C10</f>
        <v>1375</v>
      </c>
      <c r="D27" s="13">
        <f>D25+D20+D13+D10</f>
        <v>39.82</v>
      </c>
      <c r="E27" s="13">
        <f t="shared" ref="E27:O27" si="4">E25+E20+E13+E10</f>
        <v>44.419000000000004</v>
      </c>
      <c r="F27" s="13">
        <f t="shared" si="4"/>
        <v>168.88400000000001</v>
      </c>
      <c r="G27" s="13">
        <f t="shared" si="4"/>
        <v>1295.32</v>
      </c>
      <c r="H27" s="13">
        <f t="shared" si="4"/>
        <v>0.52590000000000003</v>
      </c>
      <c r="I27" s="13">
        <f t="shared" si="4"/>
        <v>70.229000000000013</v>
      </c>
      <c r="J27" s="13">
        <f t="shared" si="4"/>
        <v>0.51800000000000002</v>
      </c>
      <c r="K27" s="13">
        <f t="shared" si="4"/>
        <v>5.3660000000000005</v>
      </c>
      <c r="L27" s="13">
        <f t="shared" si="4"/>
        <v>436.13</v>
      </c>
      <c r="M27" s="13">
        <f t="shared" si="4"/>
        <v>78.789999999999992</v>
      </c>
      <c r="N27" s="13">
        <f t="shared" si="4"/>
        <v>697.05000000000007</v>
      </c>
      <c r="O27" s="13">
        <f t="shared" si="4"/>
        <v>9.3790000000000013</v>
      </c>
    </row>
    <row r="28" spans="1:15" ht="26.25" thickBot="1" x14ac:dyDescent="0.3">
      <c r="A28" s="2"/>
      <c r="B28" s="3" t="s">
        <v>38</v>
      </c>
      <c r="C28" s="3">
        <v>1600</v>
      </c>
      <c r="D28" s="4">
        <v>42</v>
      </c>
      <c r="E28" s="4">
        <v>47</v>
      </c>
      <c r="F28" s="4">
        <v>203</v>
      </c>
      <c r="G28" s="4">
        <v>1400</v>
      </c>
      <c r="H28" s="4">
        <v>0.8</v>
      </c>
      <c r="I28" s="4">
        <v>45</v>
      </c>
      <c r="J28" s="4">
        <v>450</v>
      </c>
      <c r="K28" s="4">
        <v>5</v>
      </c>
      <c r="L28" s="4">
        <v>800</v>
      </c>
      <c r="M28" s="4">
        <v>80</v>
      </c>
      <c r="N28" s="4">
        <v>1000</v>
      </c>
      <c r="O28" s="4">
        <v>10</v>
      </c>
    </row>
    <row r="29" spans="1:15" ht="15.75" x14ac:dyDescent="0.25">
      <c r="A29" s="15"/>
    </row>
  </sheetData>
  <mergeCells count="14">
    <mergeCell ref="A21:O21"/>
    <mergeCell ref="A1:O1"/>
    <mergeCell ref="G3:G4"/>
    <mergeCell ref="H3:K3"/>
    <mergeCell ref="L3:O3"/>
    <mergeCell ref="A5:O5"/>
    <mergeCell ref="A11:O11"/>
    <mergeCell ref="A14:O1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zoomScaleNormal="100" zoomScaleSheetLayoutView="100" workbookViewId="0">
      <selection activeCell="A11" sqref="A11:O11"/>
    </sheetView>
  </sheetViews>
  <sheetFormatPr defaultRowHeight="15" x14ac:dyDescent="0.25"/>
  <cols>
    <col min="2" max="2" width="20.85546875" customWidth="1"/>
  </cols>
  <sheetData>
    <row r="1" spans="1:15" ht="19.5" thickBot="1" x14ac:dyDescent="0.3">
      <c r="A1" s="20" t="s">
        <v>103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5.75" thickBot="1" x14ac:dyDescent="0.3">
      <c r="A2" s="26" t="s">
        <v>0</v>
      </c>
      <c r="B2" s="26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3" t="s">
        <v>7</v>
      </c>
      <c r="I2" s="24"/>
      <c r="J2" s="24"/>
      <c r="K2" s="25"/>
      <c r="L2" s="23" t="s">
        <v>8</v>
      </c>
      <c r="M2" s="24"/>
      <c r="N2" s="24"/>
      <c r="O2" s="25"/>
    </row>
    <row r="3" spans="1:15" ht="15.75" thickBot="1" x14ac:dyDescent="0.3">
      <c r="A3" s="27"/>
      <c r="B3" s="27"/>
      <c r="C3" s="22"/>
      <c r="D3" s="22"/>
      <c r="E3" s="22"/>
      <c r="F3" s="22"/>
      <c r="G3" s="22"/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</row>
    <row r="4" spans="1:15" ht="15.75" thickBot="1" x14ac:dyDescent="0.3">
      <c r="A4" s="17" t="s">
        <v>17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</row>
    <row r="5" spans="1:15" ht="13.9" customHeight="1" thickBot="1" x14ac:dyDescent="0.3">
      <c r="A5" s="2"/>
      <c r="B5" s="3" t="s">
        <v>18</v>
      </c>
      <c r="C5" s="3">
        <v>150</v>
      </c>
      <c r="D5" s="3">
        <v>2.2320000000000002</v>
      </c>
      <c r="E5" s="3">
        <v>4.6100000000000003</v>
      </c>
      <c r="F5" s="3">
        <v>19.302</v>
      </c>
      <c r="G5" s="3">
        <v>130.80000000000001</v>
      </c>
      <c r="H5" s="3">
        <v>1.75</v>
      </c>
      <c r="I5" s="3">
        <v>0.74399999999999999</v>
      </c>
      <c r="J5" s="3">
        <v>0.02</v>
      </c>
      <c r="K5" s="3">
        <v>0</v>
      </c>
      <c r="L5" s="3">
        <v>40.549999999999997</v>
      </c>
      <c r="M5" s="3">
        <v>0</v>
      </c>
      <c r="N5" s="3">
        <v>0</v>
      </c>
      <c r="O5" s="3">
        <v>0.216</v>
      </c>
    </row>
    <row r="6" spans="1:15" ht="15.75" thickBot="1" x14ac:dyDescent="0.3">
      <c r="A6" s="16"/>
      <c r="B6" s="3" t="s">
        <v>63</v>
      </c>
      <c r="C6" s="3">
        <v>5</v>
      </c>
      <c r="D6" s="3">
        <v>0</v>
      </c>
      <c r="E6" s="3">
        <v>4.0999999999999996</v>
      </c>
      <c r="F6" s="3">
        <v>0</v>
      </c>
      <c r="G6" s="3">
        <v>37.4</v>
      </c>
      <c r="H6" s="3">
        <v>0</v>
      </c>
      <c r="I6" s="3">
        <v>0</v>
      </c>
      <c r="J6" s="3">
        <v>0</v>
      </c>
      <c r="K6" s="3">
        <v>0</v>
      </c>
      <c r="L6" s="3">
        <v>0.6</v>
      </c>
      <c r="M6" s="3">
        <v>0</v>
      </c>
      <c r="N6" s="3">
        <v>1</v>
      </c>
      <c r="O6" s="3">
        <v>0</v>
      </c>
    </row>
    <row r="7" spans="1:15" ht="15.75" thickBot="1" x14ac:dyDescent="0.3">
      <c r="A7" s="16"/>
      <c r="B7" s="3" t="s">
        <v>42</v>
      </c>
      <c r="C7" s="3">
        <v>40</v>
      </c>
      <c r="D7" s="3">
        <v>3</v>
      </c>
      <c r="E7" s="3">
        <v>1.2</v>
      </c>
      <c r="F7" s="3">
        <v>20.6</v>
      </c>
      <c r="G7" s="3">
        <v>104.8</v>
      </c>
      <c r="H7" s="3">
        <v>0</v>
      </c>
      <c r="I7" s="3">
        <v>0</v>
      </c>
      <c r="J7" s="3">
        <v>0</v>
      </c>
      <c r="K7" s="3">
        <v>0</v>
      </c>
      <c r="L7" s="3">
        <v>7.6</v>
      </c>
      <c r="M7" s="3">
        <v>1.2</v>
      </c>
      <c r="N7" s="3">
        <v>26</v>
      </c>
      <c r="O7" s="3">
        <v>0.4</v>
      </c>
    </row>
    <row r="8" spans="1:15" ht="13.9" customHeight="1" thickBot="1" x14ac:dyDescent="0.3">
      <c r="A8" s="2"/>
      <c r="B8" s="3" t="s">
        <v>20</v>
      </c>
      <c r="C8" s="3">
        <v>150</v>
      </c>
      <c r="D8" s="3">
        <v>0.15</v>
      </c>
      <c r="E8" s="3">
        <v>7.9000000000000001E-2</v>
      </c>
      <c r="F8" s="3">
        <v>11.25</v>
      </c>
      <c r="G8" s="3">
        <v>40.5</v>
      </c>
      <c r="H8" s="3">
        <v>0</v>
      </c>
      <c r="I8" s="3">
        <v>0</v>
      </c>
      <c r="J8" s="3">
        <v>0</v>
      </c>
      <c r="K8" s="3">
        <v>0</v>
      </c>
      <c r="L8" s="3">
        <v>3.7</v>
      </c>
      <c r="M8" s="3">
        <v>1</v>
      </c>
      <c r="N8" s="3">
        <v>6</v>
      </c>
      <c r="O8" s="3">
        <v>0.25</v>
      </c>
    </row>
    <row r="9" spans="1:15" ht="15.75" thickBot="1" x14ac:dyDescent="0.3">
      <c r="A9" s="2"/>
      <c r="B9" s="4" t="s">
        <v>21</v>
      </c>
      <c r="C9" s="4">
        <f>SUM(C5:C8)</f>
        <v>345</v>
      </c>
      <c r="D9" s="4">
        <f>SUM(D5:D8)</f>
        <v>5.3820000000000006</v>
      </c>
      <c r="E9" s="4">
        <f>SUM(E5:E8)</f>
        <v>9.9890000000000008</v>
      </c>
      <c r="F9" s="4">
        <f>SUM(F5:F8)</f>
        <v>51.152000000000001</v>
      </c>
      <c r="G9" s="4">
        <f>SUM(G5:G8)</f>
        <v>313.5</v>
      </c>
      <c r="H9" s="4">
        <f>SUM(H5:H8)</f>
        <v>1.75</v>
      </c>
      <c r="I9" s="4">
        <f>SUM(I5:I8)</f>
        <v>0.74399999999999999</v>
      </c>
      <c r="J9" s="4">
        <f>SUM(J5:J8)</f>
        <v>0.02</v>
      </c>
      <c r="K9" s="4">
        <f>SUM(K5:K8)</f>
        <v>0</v>
      </c>
      <c r="L9" s="4">
        <f>SUM(L5:L8)</f>
        <v>52.45</v>
      </c>
      <c r="M9" s="4">
        <f>SUM(M5:M8)</f>
        <v>2.2000000000000002</v>
      </c>
      <c r="N9" s="4">
        <f>SUM(N5:N8)</f>
        <v>33</v>
      </c>
      <c r="O9" s="4">
        <f>SUM(O5:O8)</f>
        <v>0.86599999999999999</v>
      </c>
    </row>
    <row r="10" spans="1:15" ht="15.75" thickBot="1" x14ac:dyDescent="0.3">
      <c r="A10" s="17" t="s">
        <v>22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</row>
    <row r="11" spans="1:15" ht="15.75" thickBot="1" x14ac:dyDescent="0.3">
      <c r="A11" s="2"/>
      <c r="B11" s="3" t="s">
        <v>23</v>
      </c>
      <c r="C11" s="3">
        <v>95</v>
      </c>
      <c r="D11" s="3">
        <v>0.4</v>
      </c>
      <c r="E11" s="3">
        <v>0.4</v>
      </c>
      <c r="F11" s="3">
        <v>8.6</v>
      </c>
      <c r="G11" s="3">
        <v>41.1</v>
      </c>
      <c r="H11" s="3">
        <v>0</v>
      </c>
      <c r="I11" s="3">
        <v>8.8000000000000007</v>
      </c>
      <c r="J11" s="3">
        <v>0.4</v>
      </c>
      <c r="K11" s="3">
        <v>0.6</v>
      </c>
      <c r="L11" s="3">
        <v>14.1</v>
      </c>
      <c r="M11" s="3">
        <v>7</v>
      </c>
      <c r="N11" s="3">
        <v>9.6999999999999993</v>
      </c>
      <c r="O11" s="3">
        <v>1.9</v>
      </c>
    </row>
    <row r="12" spans="1:15" ht="15.75" thickBot="1" x14ac:dyDescent="0.3">
      <c r="A12" s="5"/>
      <c r="B12" s="4" t="s">
        <v>21</v>
      </c>
      <c r="C12" s="4">
        <f>C11</f>
        <v>95</v>
      </c>
      <c r="D12" s="4">
        <v>0.4</v>
      </c>
      <c r="E12" s="4">
        <v>0.4</v>
      </c>
      <c r="F12" s="4">
        <v>8.6</v>
      </c>
      <c r="G12" s="4">
        <v>41.1</v>
      </c>
      <c r="H12" s="4">
        <v>0</v>
      </c>
      <c r="I12" s="4">
        <v>8.8000000000000007</v>
      </c>
      <c r="J12" s="4">
        <v>0.4</v>
      </c>
      <c r="K12" s="4">
        <v>0.6</v>
      </c>
      <c r="L12" s="4">
        <v>14.1</v>
      </c>
      <c r="M12" s="4">
        <v>7</v>
      </c>
      <c r="N12" s="4">
        <v>9.6999999999999993</v>
      </c>
      <c r="O12" s="4">
        <v>1.9</v>
      </c>
    </row>
    <row r="13" spans="1:15" ht="15.75" thickBot="1" x14ac:dyDescent="0.3">
      <c r="A13" s="17" t="s">
        <v>24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9"/>
    </row>
    <row r="14" spans="1:15" ht="12" customHeight="1" x14ac:dyDescent="0.25">
      <c r="A14" s="28"/>
      <c r="B14" s="6" t="s">
        <v>25</v>
      </c>
      <c r="C14" s="30" t="s">
        <v>45</v>
      </c>
      <c r="D14" s="28">
        <v>4.0999999999999996</v>
      </c>
      <c r="E14" s="28">
        <v>5.2</v>
      </c>
      <c r="F14" s="28">
        <v>20.2</v>
      </c>
      <c r="G14" s="28">
        <v>120.2</v>
      </c>
      <c r="H14" s="28">
        <v>0.11</v>
      </c>
      <c r="I14" s="28">
        <v>9.64</v>
      </c>
      <c r="J14" s="28">
        <v>3.76</v>
      </c>
      <c r="K14" s="28">
        <v>1.04</v>
      </c>
      <c r="L14" s="28">
        <v>21.3</v>
      </c>
      <c r="M14" s="28">
        <v>26</v>
      </c>
      <c r="N14" s="28">
        <v>128</v>
      </c>
      <c r="O14" s="28">
        <v>1</v>
      </c>
    </row>
    <row r="15" spans="1:15" ht="12" customHeight="1" thickBot="1" x14ac:dyDescent="0.3">
      <c r="A15" s="29"/>
      <c r="B15" s="3" t="s">
        <v>26</v>
      </c>
      <c r="C15" s="31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ht="34.9" customHeight="1" thickBot="1" x14ac:dyDescent="0.3">
      <c r="A16" s="2"/>
      <c r="B16" s="3" t="s">
        <v>27</v>
      </c>
      <c r="C16" s="3">
        <v>60</v>
      </c>
      <c r="D16" s="3">
        <v>14.76</v>
      </c>
      <c r="E16" s="3">
        <v>17.260000000000002</v>
      </c>
      <c r="F16" s="3">
        <v>6.1</v>
      </c>
      <c r="G16" s="3">
        <v>238.6</v>
      </c>
      <c r="H16" s="3">
        <v>0</v>
      </c>
      <c r="I16" s="3">
        <v>0.71</v>
      </c>
      <c r="J16" s="3">
        <v>0.12</v>
      </c>
      <c r="K16" s="3">
        <v>0.12</v>
      </c>
      <c r="L16" s="3">
        <v>29.03</v>
      </c>
      <c r="M16" s="3">
        <v>10.35</v>
      </c>
      <c r="N16" s="3">
        <v>132.1</v>
      </c>
      <c r="O16" s="3">
        <v>1.19</v>
      </c>
    </row>
    <row r="17" spans="1:15" ht="16.149999999999999" customHeight="1" thickBot="1" x14ac:dyDescent="0.3">
      <c r="A17" s="2"/>
      <c r="B17" s="3" t="s">
        <v>28</v>
      </c>
      <c r="C17" s="3">
        <v>100</v>
      </c>
      <c r="D17" s="3">
        <v>2.4449999999999998</v>
      </c>
      <c r="E17" s="3">
        <v>2.14</v>
      </c>
      <c r="F17" s="3">
        <v>25.66</v>
      </c>
      <c r="G17" s="3">
        <v>131.74</v>
      </c>
      <c r="H17" s="3">
        <v>0.34</v>
      </c>
      <c r="I17" s="3">
        <v>0</v>
      </c>
      <c r="J17" s="3">
        <v>0</v>
      </c>
      <c r="K17" s="3">
        <v>0.99</v>
      </c>
      <c r="L17" s="3">
        <v>39.6</v>
      </c>
      <c r="M17" s="3">
        <v>4.8</v>
      </c>
      <c r="N17" s="3">
        <v>0.99</v>
      </c>
      <c r="O17" s="3">
        <v>0.2</v>
      </c>
    </row>
    <row r="18" spans="1:15" ht="16.149999999999999" customHeight="1" thickBot="1" x14ac:dyDescent="0.3">
      <c r="A18" s="2"/>
      <c r="B18" s="3" t="s">
        <v>29</v>
      </c>
      <c r="C18" s="3">
        <v>15</v>
      </c>
      <c r="D18" s="3">
        <v>0.34</v>
      </c>
      <c r="E18" s="3">
        <v>0.97</v>
      </c>
      <c r="F18" s="3">
        <v>2.9</v>
      </c>
      <c r="G18" s="3">
        <v>86.5</v>
      </c>
      <c r="H18" s="3">
        <v>0.05</v>
      </c>
      <c r="I18" s="3">
        <v>5.55</v>
      </c>
      <c r="J18" s="3">
        <v>2.5</v>
      </c>
      <c r="K18" s="3">
        <v>0.9</v>
      </c>
      <c r="L18" s="3">
        <v>27.55</v>
      </c>
      <c r="M18" s="3">
        <v>0.35</v>
      </c>
      <c r="N18" s="3">
        <v>125.3</v>
      </c>
      <c r="O18" s="3">
        <v>2.4</v>
      </c>
    </row>
    <row r="19" spans="1:15" ht="16.149999999999999" customHeight="1" thickBot="1" x14ac:dyDescent="0.3">
      <c r="A19" s="2"/>
      <c r="B19" s="3" t="s">
        <v>30</v>
      </c>
      <c r="C19" s="3">
        <v>150</v>
      </c>
      <c r="D19" s="3">
        <v>0.12</v>
      </c>
      <c r="E19" s="3">
        <v>0</v>
      </c>
      <c r="F19" s="3">
        <v>16</v>
      </c>
      <c r="G19" s="3">
        <v>65.36</v>
      </c>
      <c r="H19" s="3">
        <v>0.01</v>
      </c>
      <c r="I19" s="3">
        <v>8.09</v>
      </c>
      <c r="J19" s="3">
        <v>0</v>
      </c>
      <c r="K19" s="3">
        <v>0.06</v>
      </c>
      <c r="L19" s="3">
        <v>4.9800000000000004</v>
      </c>
      <c r="M19" s="3">
        <v>1.86</v>
      </c>
      <c r="N19" s="3">
        <v>3.11</v>
      </c>
      <c r="O19" s="3">
        <v>0</v>
      </c>
    </row>
    <row r="20" spans="1:15" ht="16.149999999999999" customHeight="1" thickBot="1" x14ac:dyDescent="0.3">
      <c r="A20" s="2"/>
      <c r="B20" s="3" t="s">
        <v>31</v>
      </c>
      <c r="C20" s="3">
        <v>40</v>
      </c>
      <c r="D20" s="3">
        <v>2.6</v>
      </c>
      <c r="E20" s="3">
        <v>0.34</v>
      </c>
      <c r="F20" s="3">
        <v>16.7</v>
      </c>
      <c r="G20" s="3">
        <v>80.8</v>
      </c>
      <c r="H20" s="3">
        <v>0.11</v>
      </c>
      <c r="I20" s="3">
        <v>0</v>
      </c>
      <c r="J20" s="3">
        <v>0</v>
      </c>
      <c r="K20" s="3">
        <v>0</v>
      </c>
      <c r="L20" s="3">
        <v>7.12</v>
      </c>
      <c r="M20" s="3">
        <v>7.57</v>
      </c>
      <c r="N20" s="3">
        <v>44.55</v>
      </c>
      <c r="O20" s="3">
        <v>0.57999999999999996</v>
      </c>
    </row>
    <row r="21" spans="1:15" ht="15.75" thickBot="1" x14ac:dyDescent="0.3">
      <c r="A21" s="5"/>
      <c r="B21" s="4" t="s">
        <v>21</v>
      </c>
      <c r="C21" s="4">
        <f>SUM(C16:C20)+150+10</f>
        <v>525</v>
      </c>
      <c r="D21" s="4">
        <f>SUM(D14:D20)</f>
        <v>24.365000000000002</v>
      </c>
      <c r="E21" s="4">
        <f t="shared" ref="E21:O21" si="0">SUM(E14:E20)</f>
        <v>25.91</v>
      </c>
      <c r="F21" s="4">
        <f t="shared" si="0"/>
        <v>87.559999999999988</v>
      </c>
      <c r="G21" s="4">
        <f t="shared" si="0"/>
        <v>723.19999999999993</v>
      </c>
      <c r="H21" s="4">
        <f t="shared" si="0"/>
        <v>0.62</v>
      </c>
      <c r="I21" s="4">
        <f t="shared" si="0"/>
        <v>23.990000000000002</v>
      </c>
      <c r="J21" s="4">
        <f t="shared" si="0"/>
        <v>6.38</v>
      </c>
      <c r="K21" s="4">
        <f t="shared" si="0"/>
        <v>3.1100000000000003</v>
      </c>
      <c r="L21" s="4">
        <f t="shared" si="0"/>
        <v>129.58000000000001</v>
      </c>
      <c r="M21" s="4">
        <f t="shared" si="0"/>
        <v>50.93</v>
      </c>
      <c r="N21" s="4">
        <f t="shared" si="0"/>
        <v>434.05000000000007</v>
      </c>
      <c r="O21" s="4">
        <f t="shared" si="0"/>
        <v>5.37</v>
      </c>
    </row>
    <row r="22" spans="1:15" ht="15.75" thickBot="1" x14ac:dyDescent="0.3">
      <c r="A22" s="17" t="s">
        <v>32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9"/>
    </row>
    <row r="23" spans="1:15" ht="27" customHeight="1" thickBot="1" x14ac:dyDescent="0.3">
      <c r="A23" s="2"/>
      <c r="B23" s="3" t="s">
        <v>33</v>
      </c>
      <c r="C23" s="9" t="s">
        <v>34</v>
      </c>
      <c r="D23" s="3">
        <v>14.3</v>
      </c>
      <c r="E23" s="3">
        <v>13.7</v>
      </c>
      <c r="F23" s="3">
        <v>37</v>
      </c>
      <c r="G23" s="3">
        <v>372</v>
      </c>
      <c r="H23" s="3">
        <v>0.83</v>
      </c>
      <c r="I23" s="3">
        <v>7.37</v>
      </c>
      <c r="J23" s="3">
        <v>0</v>
      </c>
      <c r="K23" s="3">
        <v>0.8</v>
      </c>
      <c r="L23" s="3">
        <v>257.39999999999998</v>
      </c>
      <c r="M23" s="3">
        <v>15.1</v>
      </c>
      <c r="N23" s="3">
        <v>162.80000000000001</v>
      </c>
      <c r="O23" s="3">
        <v>0.86</v>
      </c>
    </row>
    <row r="24" spans="1:15" ht="15.6" customHeight="1" thickBot="1" x14ac:dyDescent="0.3">
      <c r="A24" s="2"/>
      <c r="B24" s="3" t="s">
        <v>20</v>
      </c>
      <c r="C24" s="3">
        <v>150</v>
      </c>
      <c r="D24" s="3">
        <v>0.15</v>
      </c>
      <c r="E24" s="3">
        <v>7.9000000000000001E-2</v>
      </c>
      <c r="F24" s="3">
        <v>11.25</v>
      </c>
      <c r="G24" s="3">
        <v>40.5</v>
      </c>
      <c r="H24" s="3">
        <v>0</v>
      </c>
      <c r="I24" s="3">
        <v>0</v>
      </c>
      <c r="J24" s="3">
        <v>0</v>
      </c>
      <c r="K24" s="3">
        <v>0</v>
      </c>
      <c r="L24" s="3">
        <v>3.7</v>
      </c>
      <c r="M24" s="3">
        <v>1</v>
      </c>
      <c r="N24" s="3">
        <v>6</v>
      </c>
      <c r="O24" s="3">
        <v>0.25</v>
      </c>
    </row>
    <row r="25" spans="1:15" ht="15.75" thickBot="1" x14ac:dyDescent="0.3">
      <c r="A25" s="5"/>
      <c r="B25" s="4" t="s">
        <v>21</v>
      </c>
      <c r="C25" s="4">
        <f>C24+130+15</f>
        <v>295</v>
      </c>
      <c r="D25" s="4">
        <f>SUM(D23:D24)</f>
        <v>14.450000000000001</v>
      </c>
      <c r="E25" s="4">
        <f t="shared" ref="E25:O25" si="1">SUM(E23:E24)</f>
        <v>13.779</v>
      </c>
      <c r="F25" s="4">
        <f t="shared" si="1"/>
        <v>48.25</v>
      </c>
      <c r="G25" s="4">
        <f t="shared" si="1"/>
        <v>412.5</v>
      </c>
      <c r="H25" s="4">
        <f t="shared" si="1"/>
        <v>0.83</v>
      </c>
      <c r="I25" s="4">
        <f t="shared" si="1"/>
        <v>7.37</v>
      </c>
      <c r="J25" s="4">
        <f t="shared" si="1"/>
        <v>0</v>
      </c>
      <c r="K25" s="4">
        <f t="shared" si="1"/>
        <v>0.8</v>
      </c>
      <c r="L25" s="4">
        <f t="shared" si="1"/>
        <v>261.09999999999997</v>
      </c>
      <c r="M25" s="4">
        <f t="shared" si="1"/>
        <v>16.100000000000001</v>
      </c>
      <c r="N25" s="4">
        <f t="shared" si="1"/>
        <v>168.8</v>
      </c>
      <c r="O25" s="4">
        <f t="shared" si="1"/>
        <v>1.1099999999999999</v>
      </c>
    </row>
    <row r="26" spans="1:15" ht="15.75" thickBot="1" x14ac:dyDescent="0.3">
      <c r="A26" s="2"/>
      <c r="B26" s="3"/>
      <c r="C26" s="3" t="s">
        <v>2</v>
      </c>
      <c r="D26" s="3" t="s">
        <v>3</v>
      </c>
      <c r="E26" s="3" t="s">
        <v>35</v>
      </c>
      <c r="F26" s="3" t="s">
        <v>36</v>
      </c>
      <c r="G26" s="3" t="s">
        <v>6</v>
      </c>
      <c r="H26" s="3" t="s">
        <v>9</v>
      </c>
      <c r="I26" s="3" t="s">
        <v>10</v>
      </c>
      <c r="J26" s="3" t="s">
        <v>11</v>
      </c>
      <c r="K26" s="3" t="s">
        <v>12</v>
      </c>
      <c r="L26" s="3" t="s">
        <v>13</v>
      </c>
      <c r="M26" s="3" t="s">
        <v>14</v>
      </c>
      <c r="N26" s="3" t="s">
        <v>15</v>
      </c>
      <c r="O26" s="3" t="s">
        <v>16</v>
      </c>
    </row>
    <row r="27" spans="1:15" ht="16.149999999999999" customHeight="1" thickBot="1" x14ac:dyDescent="0.3">
      <c r="A27" s="5"/>
      <c r="B27" s="4" t="s">
        <v>37</v>
      </c>
      <c r="C27" s="13">
        <f>C9+C12+C21+C25</f>
        <v>1260</v>
      </c>
      <c r="D27" s="13">
        <f>D9+D12+D21+D25</f>
        <v>44.597000000000001</v>
      </c>
      <c r="E27" s="13">
        <f t="shared" ref="E27:O27" si="2">E9+E12+E21+E25</f>
        <v>50.078000000000003</v>
      </c>
      <c r="F27" s="13">
        <f t="shared" si="2"/>
        <v>195.56199999999998</v>
      </c>
      <c r="G27" s="13">
        <f t="shared" si="2"/>
        <v>1490.3</v>
      </c>
      <c r="H27" s="13">
        <f t="shared" si="2"/>
        <v>3.2</v>
      </c>
      <c r="I27" s="13">
        <f t="shared" si="2"/>
        <v>40.904000000000003</v>
      </c>
      <c r="J27" s="13">
        <f t="shared" si="2"/>
        <v>6.8</v>
      </c>
      <c r="K27" s="13">
        <f t="shared" si="2"/>
        <v>4.5100000000000007</v>
      </c>
      <c r="L27" s="13">
        <f t="shared" si="2"/>
        <v>457.22999999999996</v>
      </c>
      <c r="M27" s="13">
        <f t="shared" si="2"/>
        <v>76.22999999999999</v>
      </c>
      <c r="N27" s="13">
        <f t="shared" si="2"/>
        <v>645.55000000000007</v>
      </c>
      <c r="O27" s="13">
        <f t="shared" si="2"/>
        <v>9.2459999999999987</v>
      </c>
    </row>
    <row r="28" spans="1:15" ht="27.6" customHeight="1" thickBot="1" x14ac:dyDescent="0.3">
      <c r="A28" s="2"/>
      <c r="B28" s="3" t="s">
        <v>38</v>
      </c>
      <c r="C28" s="3">
        <v>1600</v>
      </c>
      <c r="D28" s="4">
        <v>42</v>
      </c>
      <c r="E28" s="4">
        <v>47</v>
      </c>
      <c r="F28" s="4">
        <v>203</v>
      </c>
      <c r="G28" s="4">
        <v>1400</v>
      </c>
      <c r="H28" s="4">
        <v>0.8</v>
      </c>
      <c r="I28" s="4">
        <v>45</v>
      </c>
      <c r="J28" s="4">
        <v>450</v>
      </c>
      <c r="K28" s="4">
        <v>5</v>
      </c>
      <c r="L28" s="4">
        <v>800</v>
      </c>
      <c r="M28" s="4">
        <v>80</v>
      </c>
      <c r="N28" s="4">
        <v>1000</v>
      </c>
      <c r="O28" s="4">
        <v>10</v>
      </c>
    </row>
  </sheetData>
  <mergeCells count="28">
    <mergeCell ref="A13:O13"/>
    <mergeCell ref="A2:A3"/>
    <mergeCell ref="B2:B3"/>
    <mergeCell ref="C2:C3"/>
    <mergeCell ref="D2:D3"/>
    <mergeCell ref="E2:E3"/>
    <mergeCell ref="F2:F3"/>
    <mergeCell ref="G2:G3"/>
    <mergeCell ref="H2:K2"/>
    <mergeCell ref="L2:O2"/>
    <mergeCell ref="A4:O4"/>
    <mergeCell ref="A10:O10"/>
    <mergeCell ref="N14:N15"/>
    <mergeCell ref="O14:O15"/>
    <mergeCell ref="A22:O22"/>
    <mergeCell ref="A1:O1"/>
    <mergeCell ref="H14:H15"/>
    <mergeCell ref="I14:I15"/>
    <mergeCell ref="J14:J15"/>
    <mergeCell ref="K14:K15"/>
    <mergeCell ref="L14:L15"/>
    <mergeCell ref="M14:M15"/>
    <mergeCell ref="A14:A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zoomScaleNormal="100" zoomScaleSheetLayoutView="100" workbookViewId="0">
      <selection activeCell="A10" sqref="A10:O10"/>
    </sheetView>
  </sheetViews>
  <sheetFormatPr defaultRowHeight="15" x14ac:dyDescent="0.25"/>
  <cols>
    <col min="2" max="2" width="20.140625" customWidth="1"/>
    <col min="3" max="3" width="8.85546875" customWidth="1"/>
  </cols>
  <sheetData>
    <row r="1" spans="1:15" ht="18.75" x14ac:dyDescent="0.25">
      <c r="A1" s="20" t="s">
        <v>103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3.15" customHeight="1" thickBot="1" x14ac:dyDescent="0.3">
      <c r="A2" s="8" t="s">
        <v>49</v>
      </c>
      <c r="C2" s="8" t="s">
        <v>50</v>
      </c>
    </row>
    <row r="3" spans="1:15" ht="15.75" thickBot="1" x14ac:dyDescent="0.3">
      <c r="A3" s="26" t="s">
        <v>0</v>
      </c>
      <c r="B3" s="26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3" t="s">
        <v>7</v>
      </c>
      <c r="I3" s="24"/>
      <c r="J3" s="24"/>
      <c r="K3" s="25"/>
      <c r="L3" s="23" t="s">
        <v>8</v>
      </c>
      <c r="M3" s="24"/>
      <c r="N3" s="24"/>
      <c r="O3" s="25"/>
    </row>
    <row r="4" spans="1:15" ht="21" customHeight="1" thickBot="1" x14ac:dyDescent="0.3">
      <c r="A4" s="27"/>
      <c r="B4" s="27"/>
      <c r="C4" s="22"/>
      <c r="D4" s="22"/>
      <c r="E4" s="22"/>
      <c r="F4" s="22"/>
      <c r="G4" s="22"/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ht="15.75" thickBot="1" x14ac:dyDescent="0.3">
      <c r="A5" s="17" t="s">
        <v>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1:15" ht="29.45" customHeight="1" thickBot="1" x14ac:dyDescent="0.3">
      <c r="A6" s="2"/>
      <c r="B6" s="3" t="s">
        <v>51</v>
      </c>
      <c r="C6" s="9" t="s">
        <v>57</v>
      </c>
      <c r="D6" s="3">
        <f>23.3*0.84</f>
        <v>19.571999999999999</v>
      </c>
      <c r="E6" s="3">
        <f>15.3*0.84</f>
        <v>12.852</v>
      </c>
      <c r="F6" s="3">
        <f>35.3*0.84</f>
        <v>29.651999999999997</v>
      </c>
      <c r="G6" s="3">
        <f>367.7*0.84</f>
        <v>308.86799999999999</v>
      </c>
      <c r="H6" s="3">
        <v>0</v>
      </c>
      <c r="I6" s="3">
        <f>3.4*0.84</f>
        <v>2.8559999999999999</v>
      </c>
      <c r="J6" s="3">
        <f>0.1*0.84</f>
        <v>8.4000000000000005E-2</v>
      </c>
      <c r="K6" s="3">
        <f>1.8*0.84</f>
        <v>1.512</v>
      </c>
      <c r="L6" s="3">
        <f>186.6*0.84</f>
        <v>156.744</v>
      </c>
      <c r="M6" s="3">
        <f>32*0.84</f>
        <v>26.88</v>
      </c>
      <c r="N6" s="3">
        <f>249.2*0.84</f>
        <v>209.32799999999997</v>
      </c>
      <c r="O6" s="3">
        <f>1.1*0.84</f>
        <v>0.92400000000000004</v>
      </c>
    </row>
    <row r="7" spans="1:15" ht="21" customHeight="1" thickBot="1" x14ac:dyDescent="0.3">
      <c r="A7" s="2"/>
      <c r="B7" s="3" t="s">
        <v>20</v>
      </c>
      <c r="C7" s="3">
        <v>150</v>
      </c>
      <c r="D7" s="3">
        <v>0.15</v>
      </c>
      <c r="E7" s="3">
        <v>7.9000000000000001E-2</v>
      </c>
      <c r="F7" s="3">
        <v>11.25</v>
      </c>
      <c r="G7" s="3">
        <v>40.5</v>
      </c>
      <c r="H7" s="3">
        <v>0</v>
      </c>
      <c r="I7" s="3">
        <v>0</v>
      </c>
      <c r="J7" s="3">
        <v>0</v>
      </c>
      <c r="K7" s="3">
        <v>0</v>
      </c>
      <c r="L7" s="3">
        <v>3.7</v>
      </c>
      <c r="M7" s="3">
        <v>1</v>
      </c>
      <c r="N7" s="3">
        <v>6</v>
      </c>
      <c r="O7" s="3">
        <v>0.25</v>
      </c>
    </row>
    <row r="8" spans="1:15" s="10" customFormat="1" ht="15.75" thickBot="1" x14ac:dyDescent="0.3">
      <c r="A8" s="5"/>
      <c r="B8" s="4" t="s">
        <v>21</v>
      </c>
      <c r="C8" s="4">
        <f>C7+110+10</f>
        <v>270</v>
      </c>
      <c r="D8" s="4">
        <f>SUM(D6:D7)</f>
        <v>19.721999999999998</v>
      </c>
      <c r="E8" s="4">
        <f t="shared" ref="E8:O8" si="0">SUM(E6:E7)</f>
        <v>12.931000000000001</v>
      </c>
      <c r="F8" s="4">
        <f t="shared" si="0"/>
        <v>40.902000000000001</v>
      </c>
      <c r="G8" s="4">
        <f t="shared" si="0"/>
        <v>349.36799999999999</v>
      </c>
      <c r="H8" s="4">
        <f t="shared" si="0"/>
        <v>0</v>
      </c>
      <c r="I8" s="4">
        <f t="shared" si="0"/>
        <v>2.8559999999999999</v>
      </c>
      <c r="J8" s="4">
        <f t="shared" si="0"/>
        <v>8.4000000000000005E-2</v>
      </c>
      <c r="K8" s="4">
        <f t="shared" si="0"/>
        <v>1.512</v>
      </c>
      <c r="L8" s="4">
        <f t="shared" si="0"/>
        <v>160.44399999999999</v>
      </c>
      <c r="M8" s="4">
        <f t="shared" si="0"/>
        <v>27.88</v>
      </c>
      <c r="N8" s="4">
        <f t="shared" si="0"/>
        <v>215.32799999999997</v>
      </c>
      <c r="O8" s="4">
        <f t="shared" si="0"/>
        <v>1.1739999999999999</v>
      </c>
    </row>
    <row r="9" spans="1:15" ht="15.75" thickBot="1" x14ac:dyDescent="0.3">
      <c r="A9" s="17" t="s">
        <v>22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</row>
    <row r="10" spans="1:15" ht="16.149999999999999" customHeight="1" thickBot="1" x14ac:dyDescent="0.3">
      <c r="A10" s="2"/>
      <c r="B10" s="3" t="s">
        <v>43</v>
      </c>
      <c r="C10" s="3">
        <v>150</v>
      </c>
      <c r="D10" s="3">
        <v>0.15</v>
      </c>
      <c r="E10" s="3">
        <v>7.9000000000000001E-2</v>
      </c>
      <c r="F10" s="3">
        <v>11.25</v>
      </c>
      <c r="G10" s="3">
        <v>40.5</v>
      </c>
      <c r="H10" s="3">
        <v>0</v>
      </c>
      <c r="I10" s="3">
        <v>0</v>
      </c>
      <c r="J10" s="3">
        <v>0</v>
      </c>
      <c r="K10" s="3">
        <v>0</v>
      </c>
      <c r="L10" s="3">
        <v>4.5</v>
      </c>
      <c r="M10" s="3">
        <v>3.6</v>
      </c>
      <c r="N10" s="3">
        <v>7.2</v>
      </c>
      <c r="O10" s="3">
        <v>0.9</v>
      </c>
    </row>
    <row r="11" spans="1:15" s="10" customFormat="1" ht="15.75" thickBot="1" x14ac:dyDescent="0.3">
      <c r="A11" s="5"/>
      <c r="B11" s="4" t="s">
        <v>21</v>
      </c>
      <c r="C11" s="4">
        <f>C10</f>
        <v>150</v>
      </c>
      <c r="D11" s="4">
        <f>SUM(D10)</f>
        <v>0.15</v>
      </c>
      <c r="E11" s="4">
        <f t="shared" ref="E11:O11" si="1">SUM(E10)</f>
        <v>7.9000000000000001E-2</v>
      </c>
      <c r="F11" s="4">
        <f t="shared" si="1"/>
        <v>11.25</v>
      </c>
      <c r="G11" s="4">
        <f t="shared" si="1"/>
        <v>40.5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4.5</v>
      </c>
      <c r="M11" s="4">
        <f t="shared" si="1"/>
        <v>3.6</v>
      </c>
      <c r="N11" s="4">
        <f t="shared" si="1"/>
        <v>7.2</v>
      </c>
      <c r="O11" s="4">
        <f t="shared" si="1"/>
        <v>0.9</v>
      </c>
    </row>
    <row r="12" spans="1:15" ht="15.75" thickBot="1" x14ac:dyDescent="0.3">
      <c r="A12" s="17" t="s">
        <v>24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9"/>
    </row>
    <row r="13" spans="1:15" ht="27" customHeight="1" thickBot="1" x14ac:dyDescent="0.3">
      <c r="A13" s="2"/>
      <c r="B13" s="3" t="s">
        <v>58</v>
      </c>
      <c r="C13" s="3" t="s">
        <v>59</v>
      </c>
      <c r="D13" s="11">
        <f>8.28*0.5</f>
        <v>4.1399999999999997</v>
      </c>
      <c r="E13" s="11">
        <f>14.05*0.6</f>
        <v>8.43</v>
      </c>
      <c r="F13" s="11">
        <f>30.03*0.6</f>
        <v>18.018000000000001</v>
      </c>
      <c r="G13" s="11">
        <f>275.3*0.6</f>
        <v>165.18</v>
      </c>
      <c r="H13" s="11">
        <f>0.063*0.6</f>
        <v>3.78E-2</v>
      </c>
      <c r="I13" s="11">
        <f>4.425*0.6</f>
        <v>2.6549999999999998</v>
      </c>
      <c r="J13" s="11">
        <f>0.005*0.6</f>
        <v>3.0000000000000001E-3</v>
      </c>
      <c r="K13" s="11">
        <v>0</v>
      </c>
      <c r="L13" s="11">
        <f>23.875*0.6</f>
        <v>14.324999999999999</v>
      </c>
      <c r="M13" s="11">
        <f>18.69*0.6</f>
        <v>11.214</v>
      </c>
      <c r="N13" s="11">
        <f>43.19*0.6</f>
        <v>25.913999999999998</v>
      </c>
      <c r="O13" s="11">
        <f>0.575*0.6</f>
        <v>0.34499999999999997</v>
      </c>
    </row>
    <row r="14" spans="1:15" ht="26.45" customHeight="1" thickBot="1" x14ac:dyDescent="0.3">
      <c r="A14" s="2"/>
      <c r="B14" s="3" t="s">
        <v>71</v>
      </c>
      <c r="C14" s="3">
        <v>60</v>
      </c>
      <c r="D14" s="11">
        <v>3.8879999999999999</v>
      </c>
      <c r="E14" s="11">
        <v>9.5839999999999996</v>
      </c>
      <c r="F14" s="11">
        <f>4.8*0.84</f>
        <v>4.032</v>
      </c>
      <c r="G14" s="11">
        <f>165.6*0.84</f>
        <v>139.10399999999998</v>
      </c>
      <c r="H14" s="11">
        <v>0</v>
      </c>
      <c r="I14" s="11">
        <f>0.1*0.84</f>
        <v>8.4000000000000005E-2</v>
      </c>
      <c r="J14" s="11">
        <v>0</v>
      </c>
      <c r="K14" s="11">
        <f>0.3*0.84</f>
        <v>0.252</v>
      </c>
      <c r="L14" s="11">
        <f>38.7*0.84</f>
        <v>32.508000000000003</v>
      </c>
      <c r="M14" s="11">
        <f>9.6*0.84</f>
        <v>8.0640000000000001</v>
      </c>
      <c r="N14" s="11">
        <f>81*0.84</f>
        <v>68.039999999999992</v>
      </c>
      <c r="O14" s="11">
        <f>0.9*0.84</f>
        <v>0.75600000000000001</v>
      </c>
    </row>
    <row r="15" spans="1:15" ht="18" customHeight="1" thickBot="1" x14ac:dyDescent="0.3">
      <c r="A15" s="2"/>
      <c r="B15" s="3" t="s">
        <v>52</v>
      </c>
      <c r="C15" s="3">
        <v>100</v>
      </c>
      <c r="D15" s="11">
        <f>3.12*0.67</f>
        <v>2.0904000000000003</v>
      </c>
      <c r="E15" s="11">
        <f>5.43*0.67</f>
        <v>3.6381000000000001</v>
      </c>
      <c r="F15" s="11">
        <f>20.4*0.67</f>
        <v>13.667999999999999</v>
      </c>
      <c r="G15" s="11">
        <f>141.7*0.67</f>
        <v>94.938999999999993</v>
      </c>
      <c r="H15" s="11">
        <f>0.135*0.67</f>
        <v>9.0450000000000016E-2</v>
      </c>
      <c r="I15" s="11">
        <f>5.025*0.67</f>
        <v>3.3667500000000006</v>
      </c>
      <c r="J15" s="11">
        <f>0.045*0.67</f>
        <v>3.015E-2</v>
      </c>
      <c r="K15" s="11">
        <f>0.195*0.67</f>
        <v>0.13065000000000002</v>
      </c>
      <c r="L15" s="11">
        <f>47.235*0.67</f>
        <v>31.647450000000003</v>
      </c>
      <c r="M15" s="11">
        <v>22.475000000000001</v>
      </c>
      <c r="N15" s="11">
        <f>85.425*0.67</f>
        <v>57.234749999999998</v>
      </c>
      <c r="O15" s="11">
        <f>1.11*0.67</f>
        <v>0.74370000000000014</v>
      </c>
    </row>
    <row r="16" spans="1:15" ht="16.149999999999999" customHeight="1" thickBot="1" x14ac:dyDescent="0.3">
      <c r="A16" s="2"/>
      <c r="B16" s="3" t="s">
        <v>53</v>
      </c>
      <c r="C16" s="3">
        <v>150</v>
      </c>
      <c r="D16" s="3">
        <v>0.45</v>
      </c>
      <c r="E16" s="3">
        <v>0.08</v>
      </c>
      <c r="F16" s="3">
        <v>23.68</v>
      </c>
      <c r="G16" s="3">
        <v>97.8</v>
      </c>
      <c r="H16" s="3">
        <v>1.9E-2</v>
      </c>
      <c r="I16" s="3">
        <v>0</v>
      </c>
      <c r="J16" s="3">
        <v>0.01</v>
      </c>
      <c r="K16" s="3">
        <v>0.38</v>
      </c>
      <c r="L16" s="3">
        <v>15.7</v>
      </c>
      <c r="M16" s="3">
        <v>11.95</v>
      </c>
      <c r="N16" s="3">
        <v>17.2</v>
      </c>
      <c r="O16" s="3">
        <v>0.53</v>
      </c>
    </row>
    <row r="17" spans="1:15" ht="15" customHeight="1" thickBot="1" x14ac:dyDescent="0.3">
      <c r="A17" s="2"/>
      <c r="B17" s="3" t="s">
        <v>31</v>
      </c>
      <c r="C17" s="3">
        <v>40</v>
      </c>
      <c r="D17" s="3">
        <v>2.6</v>
      </c>
      <c r="E17" s="3">
        <v>0.34</v>
      </c>
      <c r="F17" s="3">
        <v>16.7</v>
      </c>
      <c r="G17" s="3">
        <v>80.8</v>
      </c>
      <c r="H17" s="3">
        <v>0.11</v>
      </c>
      <c r="I17" s="3">
        <v>0</v>
      </c>
      <c r="J17" s="3">
        <v>0</v>
      </c>
      <c r="K17" s="3">
        <v>0.9</v>
      </c>
      <c r="L17" s="3">
        <v>7.12</v>
      </c>
      <c r="M17" s="3">
        <v>7.57</v>
      </c>
      <c r="N17" s="3">
        <v>44.55</v>
      </c>
      <c r="O17" s="3">
        <v>0.57999999999999996</v>
      </c>
    </row>
    <row r="18" spans="1:15" s="10" customFormat="1" ht="15.75" thickBot="1" x14ac:dyDescent="0.3">
      <c r="A18" s="5"/>
      <c r="B18" s="4" t="s">
        <v>21</v>
      </c>
      <c r="C18" s="4">
        <f>SUM(C14:C17)+150+10+10</f>
        <v>520</v>
      </c>
      <c r="D18" s="12">
        <f>SUM(D13:D17)</f>
        <v>13.168399999999998</v>
      </c>
      <c r="E18" s="12">
        <f t="shared" ref="E18:O18" si="2">SUM(E13:E17)</f>
        <v>22.072099999999999</v>
      </c>
      <c r="F18" s="12">
        <f t="shared" si="2"/>
        <v>76.097999999999999</v>
      </c>
      <c r="G18" s="12">
        <f t="shared" si="2"/>
        <v>577.82299999999998</v>
      </c>
      <c r="H18" s="12">
        <f t="shared" si="2"/>
        <v>0.25725000000000003</v>
      </c>
      <c r="I18" s="12">
        <f t="shared" si="2"/>
        <v>6.1057500000000005</v>
      </c>
      <c r="J18" s="12">
        <f t="shared" si="2"/>
        <v>4.3150000000000001E-2</v>
      </c>
      <c r="K18" s="12">
        <f t="shared" si="2"/>
        <v>1.6626500000000002</v>
      </c>
      <c r="L18" s="12">
        <f t="shared" si="2"/>
        <v>101.30045000000001</v>
      </c>
      <c r="M18" s="12">
        <f t="shared" si="2"/>
        <v>61.273000000000003</v>
      </c>
      <c r="N18" s="12">
        <f t="shared" si="2"/>
        <v>212.93874999999997</v>
      </c>
      <c r="O18" s="12">
        <f t="shared" si="2"/>
        <v>2.9546999999999999</v>
      </c>
    </row>
    <row r="19" spans="1:15" ht="15.75" thickBot="1" x14ac:dyDescent="0.3">
      <c r="A19" s="17" t="s">
        <v>32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9"/>
    </row>
    <row r="20" spans="1:15" ht="17.45" customHeight="1" thickBot="1" x14ac:dyDescent="0.3">
      <c r="A20" s="2"/>
      <c r="B20" s="3" t="s">
        <v>54</v>
      </c>
      <c r="C20" s="3">
        <v>110</v>
      </c>
      <c r="D20" s="3">
        <v>2.5</v>
      </c>
      <c r="E20" s="3">
        <v>4.8</v>
      </c>
      <c r="F20" s="3">
        <v>20.84</v>
      </c>
      <c r="G20" s="3">
        <v>138.25</v>
      </c>
      <c r="H20" s="3">
        <v>0.04</v>
      </c>
      <c r="I20" s="3">
        <v>0</v>
      </c>
      <c r="J20" s="3">
        <v>0.03</v>
      </c>
      <c r="K20" s="3">
        <v>0</v>
      </c>
      <c r="L20" s="3">
        <v>4.21</v>
      </c>
      <c r="M20" s="3">
        <v>3.55</v>
      </c>
      <c r="N20" s="3">
        <v>25.1</v>
      </c>
      <c r="O20" s="3">
        <v>0.54</v>
      </c>
    </row>
    <row r="21" spans="1:15" ht="15.75" thickBot="1" x14ac:dyDescent="0.3">
      <c r="A21" s="2"/>
      <c r="B21" s="3" t="s">
        <v>55</v>
      </c>
      <c r="C21" s="3">
        <v>20</v>
      </c>
      <c r="D21" s="3">
        <v>3.6230000000000002</v>
      </c>
      <c r="E21" s="3">
        <f>8.9*0.67</f>
        <v>5.963000000000001</v>
      </c>
      <c r="F21" s="3">
        <v>0</v>
      </c>
      <c r="G21" s="3">
        <f>109*0.67</f>
        <v>73.03</v>
      </c>
      <c r="H21" s="3">
        <f>0.02*0.67</f>
        <v>1.34E-2</v>
      </c>
      <c r="I21" s="3">
        <v>0</v>
      </c>
      <c r="J21" s="3">
        <f>0.1*0.67</f>
        <v>6.7000000000000004E-2</v>
      </c>
      <c r="K21" s="3">
        <f>0.2*0.67</f>
        <v>0.13400000000000001</v>
      </c>
      <c r="L21" s="3">
        <f>264*0.67</f>
        <v>176.88000000000002</v>
      </c>
      <c r="M21" s="3">
        <v>5.37</v>
      </c>
      <c r="N21" s="3">
        <f>150*0.67</f>
        <v>100.5</v>
      </c>
      <c r="O21" s="3">
        <f>0.3*0.67</f>
        <v>0.20100000000000001</v>
      </c>
    </row>
    <row r="22" spans="1:15" ht="13.15" customHeight="1" thickBot="1" x14ac:dyDescent="0.3">
      <c r="A22" s="2"/>
      <c r="B22" s="3" t="s">
        <v>56</v>
      </c>
      <c r="C22" s="3">
        <v>40</v>
      </c>
      <c r="D22" s="3">
        <v>3</v>
      </c>
      <c r="E22" s="3">
        <v>1.2</v>
      </c>
      <c r="F22" s="3">
        <v>20.6</v>
      </c>
      <c r="G22" s="3">
        <v>104.8</v>
      </c>
      <c r="H22" s="3">
        <v>0</v>
      </c>
      <c r="I22" s="3">
        <v>0</v>
      </c>
      <c r="J22" s="3">
        <v>0</v>
      </c>
      <c r="K22" s="3">
        <v>0</v>
      </c>
      <c r="L22" s="3">
        <v>7.6</v>
      </c>
      <c r="M22" s="3">
        <v>5.2</v>
      </c>
      <c r="N22" s="3">
        <v>26</v>
      </c>
      <c r="O22" s="3">
        <v>0.4</v>
      </c>
    </row>
    <row r="23" spans="1:15" ht="13.15" customHeight="1" thickBot="1" x14ac:dyDescent="0.3">
      <c r="A23" s="2"/>
      <c r="B23" s="3" t="s">
        <v>20</v>
      </c>
      <c r="C23" s="3">
        <v>150</v>
      </c>
      <c r="D23" s="3">
        <v>0.15</v>
      </c>
      <c r="E23" s="3">
        <v>7.9000000000000001E-2</v>
      </c>
      <c r="F23" s="3">
        <v>11.25</v>
      </c>
      <c r="G23" s="3">
        <v>40.5</v>
      </c>
      <c r="H23" s="3">
        <v>0</v>
      </c>
      <c r="I23" s="3">
        <v>0</v>
      </c>
      <c r="J23" s="3">
        <v>0</v>
      </c>
      <c r="K23" s="3">
        <v>0</v>
      </c>
      <c r="L23" s="3">
        <v>3.7</v>
      </c>
      <c r="M23" s="3">
        <v>1</v>
      </c>
      <c r="N23" s="3">
        <v>6</v>
      </c>
      <c r="O23" s="3">
        <v>0.25</v>
      </c>
    </row>
    <row r="24" spans="1:15" s="10" customFormat="1" ht="15.75" thickBot="1" x14ac:dyDescent="0.3">
      <c r="A24" s="5"/>
      <c r="B24" s="4" t="s">
        <v>21</v>
      </c>
      <c r="C24" s="4">
        <f>SUM(C20:C23)</f>
        <v>320</v>
      </c>
      <c r="D24" s="4">
        <f>SUM(D20:D23)</f>
        <v>9.2730000000000015</v>
      </c>
      <c r="E24" s="4">
        <f t="shared" ref="E24:O24" si="3">SUM(E20:E23)</f>
        <v>12.042000000000002</v>
      </c>
      <c r="F24" s="4">
        <f t="shared" si="3"/>
        <v>52.69</v>
      </c>
      <c r="G24" s="4">
        <f t="shared" si="3"/>
        <v>356.58</v>
      </c>
      <c r="H24" s="4">
        <f t="shared" si="3"/>
        <v>5.3400000000000003E-2</v>
      </c>
      <c r="I24" s="4">
        <f t="shared" si="3"/>
        <v>0</v>
      </c>
      <c r="J24" s="4">
        <f t="shared" si="3"/>
        <v>9.7000000000000003E-2</v>
      </c>
      <c r="K24" s="4">
        <f t="shared" si="3"/>
        <v>0.13400000000000001</v>
      </c>
      <c r="L24" s="4">
        <f t="shared" si="3"/>
        <v>192.39000000000001</v>
      </c>
      <c r="M24" s="4">
        <f t="shared" si="3"/>
        <v>15.120000000000001</v>
      </c>
      <c r="N24" s="4">
        <f t="shared" si="3"/>
        <v>157.6</v>
      </c>
      <c r="O24" s="4">
        <f t="shared" si="3"/>
        <v>1.391</v>
      </c>
    </row>
    <row r="25" spans="1:15" ht="15.75" thickBot="1" x14ac:dyDescent="0.3">
      <c r="A25" s="2"/>
      <c r="B25" s="3"/>
      <c r="C25" s="3" t="s">
        <v>2</v>
      </c>
      <c r="D25" s="3" t="s">
        <v>3</v>
      </c>
      <c r="E25" s="3" t="s">
        <v>35</v>
      </c>
      <c r="F25" s="3" t="s">
        <v>36</v>
      </c>
      <c r="G25" s="3" t="s">
        <v>6</v>
      </c>
      <c r="H25" s="3" t="s">
        <v>9</v>
      </c>
      <c r="I25" s="3" t="s">
        <v>10</v>
      </c>
      <c r="J25" s="3" t="s">
        <v>11</v>
      </c>
      <c r="K25" s="3" t="s">
        <v>12</v>
      </c>
      <c r="L25" s="3" t="s">
        <v>13</v>
      </c>
      <c r="M25" s="3" t="s">
        <v>14</v>
      </c>
      <c r="N25" s="3" t="s">
        <v>15</v>
      </c>
      <c r="O25" s="3" t="s">
        <v>16</v>
      </c>
    </row>
    <row r="26" spans="1:15" ht="17.45" customHeight="1" thickBot="1" x14ac:dyDescent="0.3">
      <c r="A26" s="2"/>
      <c r="B26" s="3" t="s">
        <v>37</v>
      </c>
      <c r="C26" s="13">
        <f>C8+C11+C18+C24</f>
        <v>1260</v>
      </c>
      <c r="D26" s="13">
        <f>D8+D11+D18+D24</f>
        <v>42.313399999999994</v>
      </c>
      <c r="E26" s="13">
        <f t="shared" ref="E26:O26" si="4">E8+E11+E18+E24</f>
        <v>47.124099999999999</v>
      </c>
      <c r="F26" s="13">
        <f t="shared" si="4"/>
        <v>180.94</v>
      </c>
      <c r="G26" s="13">
        <f t="shared" si="4"/>
        <v>1324.271</v>
      </c>
      <c r="H26" s="13">
        <f t="shared" si="4"/>
        <v>0.31065000000000004</v>
      </c>
      <c r="I26" s="13">
        <f t="shared" si="4"/>
        <v>8.9617500000000003</v>
      </c>
      <c r="J26" s="13">
        <f t="shared" si="4"/>
        <v>0.22415000000000002</v>
      </c>
      <c r="K26" s="13">
        <f t="shared" si="4"/>
        <v>3.3086500000000001</v>
      </c>
      <c r="L26" s="13">
        <f t="shared" si="4"/>
        <v>458.63445000000002</v>
      </c>
      <c r="M26" s="13">
        <f t="shared" si="4"/>
        <v>107.873</v>
      </c>
      <c r="N26" s="13">
        <f t="shared" si="4"/>
        <v>593.06674999999996</v>
      </c>
      <c r="O26" s="13">
        <f t="shared" si="4"/>
        <v>6.4196999999999997</v>
      </c>
    </row>
    <row r="27" spans="1:15" ht="17.45" customHeight="1" thickBot="1" x14ac:dyDescent="0.3">
      <c r="A27" s="2"/>
      <c r="B27" s="3" t="s">
        <v>38</v>
      </c>
      <c r="C27" s="3">
        <v>1600</v>
      </c>
      <c r="D27" s="4">
        <v>42</v>
      </c>
      <c r="E27" s="4">
        <v>47</v>
      </c>
      <c r="F27" s="4">
        <v>203</v>
      </c>
      <c r="G27" s="4">
        <v>1400</v>
      </c>
      <c r="H27" s="4">
        <v>0.8</v>
      </c>
      <c r="I27" s="4">
        <v>45</v>
      </c>
      <c r="J27" s="4">
        <v>450</v>
      </c>
      <c r="K27" s="4">
        <v>5</v>
      </c>
      <c r="L27" s="4">
        <v>800</v>
      </c>
      <c r="M27" s="4">
        <v>80</v>
      </c>
      <c r="N27" s="4">
        <v>1000</v>
      </c>
      <c r="O27" s="4">
        <v>10</v>
      </c>
    </row>
  </sheetData>
  <mergeCells count="14">
    <mergeCell ref="A19:O19"/>
    <mergeCell ref="A1:O1"/>
    <mergeCell ref="G3:G4"/>
    <mergeCell ref="H3:K3"/>
    <mergeCell ref="L3:O3"/>
    <mergeCell ref="A5:O5"/>
    <mergeCell ref="A9:O9"/>
    <mergeCell ref="A12:O1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view="pageBreakPreview" topLeftCell="A7" zoomScaleNormal="100" zoomScaleSheetLayoutView="100" workbookViewId="0">
      <selection activeCell="B24" sqref="B24"/>
    </sheetView>
  </sheetViews>
  <sheetFormatPr defaultRowHeight="15" x14ac:dyDescent="0.25"/>
  <cols>
    <col min="2" max="2" width="11.7109375" customWidth="1"/>
  </cols>
  <sheetData>
    <row r="1" spans="1:16" ht="18.75" x14ac:dyDescent="0.25">
      <c r="A1" s="20" t="s">
        <v>103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6" ht="19.5" thickBot="1" x14ac:dyDescent="0.3">
      <c r="A2" s="8" t="s">
        <v>60</v>
      </c>
      <c r="C2" s="8" t="s">
        <v>61</v>
      </c>
    </row>
    <row r="3" spans="1:16" ht="15.75" thickBot="1" x14ac:dyDescent="0.3">
      <c r="A3" s="26" t="s">
        <v>0</v>
      </c>
      <c r="B3" s="26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3" t="s">
        <v>7</v>
      </c>
      <c r="I3" s="24"/>
      <c r="J3" s="24"/>
      <c r="K3" s="25"/>
      <c r="L3" s="23" t="s">
        <v>8</v>
      </c>
      <c r="M3" s="24"/>
      <c r="N3" s="24"/>
      <c r="O3" s="25"/>
    </row>
    <row r="4" spans="1:16" ht="21.6" customHeight="1" thickBot="1" x14ac:dyDescent="0.3">
      <c r="A4" s="27"/>
      <c r="B4" s="27"/>
      <c r="C4" s="22"/>
      <c r="D4" s="22"/>
      <c r="E4" s="22"/>
      <c r="F4" s="22"/>
      <c r="G4" s="22"/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6" ht="15.75" thickBot="1" x14ac:dyDescent="0.3">
      <c r="A5" s="17" t="s">
        <v>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1:16" ht="26.25" thickBot="1" x14ac:dyDescent="0.3">
      <c r="A6" s="2"/>
      <c r="B6" s="3" t="s">
        <v>62</v>
      </c>
      <c r="C6" s="3">
        <v>150</v>
      </c>
      <c r="D6" s="3">
        <v>7.01</v>
      </c>
      <c r="E6" s="3">
        <v>3.18</v>
      </c>
      <c r="F6" s="3">
        <v>37.6</v>
      </c>
      <c r="G6" s="3">
        <v>302.66000000000003</v>
      </c>
      <c r="H6" s="3">
        <v>0.14000000000000001</v>
      </c>
      <c r="I6" s="3">
        <v>1.21</v>
      </c>
      <c r="J6" s="3">
        <v>0.26</v>
      </c>
      <c r="K6" s="3">
        <v>0</v>
      </c>
      <c r="L6" s="3">
        <v>166.53</v>
      </c>
      <c r="M6" s="3">
        <v>40</v>
      </c>
      <c r="N6" s="3">
        <v>218.52</v>
      </c>
      <c r="O6" s="3">
        <v>2.08</v>
      </c>
    </row>
    <row r="7" spans="1:16" ht="26.25" thickBot="1" x14ac:dyDescent="0.3">
      <c r="A7" s="2"/>
      <c r="B7" s="3" t="s">
        <v>63</v>
      </c>
      <c r="C7" s="3">
        <v>5</v>
      </c>
      <c r="D7" s="3">
        <v>0</v>
      </c>
      <c r="E7" s="3">
        <v>4.0999999999999996</v>
      </c>
      <c r="F7" s="3">
        <v>0</v>
      </c>
      <c r="G7" s="3">
        <v>37.4</v>
      </c>
      <c r="H7" s="3">
        <v>0</v>
      </c>
      <c r="I7" s="3">
        <v>0</v>
      </c>
      <c r="J7" s="3">
        <v>0</v>
      </c>
      <c r="K7" s="3">
        <v>0</v>
      </c>
      <c r="L7" s="3">
        <v>0.6</v>
      </c>
      <c r="M7" s="3">
        <v>0</v>
      </c>
      <c r="N7" s="3">
        <v>1</v>
      </c>
      <c r="O7" s="3">
        <v>0</v>
      </c>
    </row>
    <row r="8" spans="1:16" ht="26.25" thickBot="1" x14ac:dyDescent="0.3">
      <c r="A8" s="2"/>
      <c r="B8" s="3" t="s">
        <v>56</v>
      </c>
      <c r="C8" s="3">
        <v>40</v>
      </c>
      <c r="D8" s="3">
        <v>3</v>
      </c>
      <c r="E8" s="3">
        <v>1.2</v>
      </c>
      <c r="F8" s="3">
        <v>20.6</v>
      </c>
      <c r="G8" s="3">
        <v>104.8</v>
      </c>
      <c r="H8" s="3">
        <v>0</v>
      </c>
      <c r="I8" s="3">
        <v>0</v>
      </c>
      <c r="J8" s="3">
        <v>0</v>
      </c>
      <c r="K8" s="3">
        <v>0</v>
      </c>
      <c r="L8" s="3">
        <v>7.6</v>
      </c>
      <c r="M8" s="3">
        <v>5.2</v>
      </c>
      <c r="N8" s="3">
        <v>26</v>
      </c>
      <c r="O8" s="3">
        <v>0.4</v>
      </c>
    </row>
    <row r="9" spans="1:16" ht="26.25" thickBot="1" x14ac:dyDescent="0.3">
      <c r="A9" s="2"/>
      <c r="B9" s="3" t="s">
        <v>20</v>
      </c>
      <c r="C9" s="3">
        <v>150</v>
      </c>
      <c r="D9" s="3">
        <v>0.15</v>
      </c>
      <c r="E9" s="3">
        <v>7.9000000000000001E-2</v>
      </c>
      <c r="F9" s="3">
        <v>11.25</v>
      </c>
      <c r="G9" s="3">
        <v>40.5</v>
      </c>
      <c r="H9" s="3">
        <v>0</v>
      </c>
      <c r="I9" s="3">
        <v>0</v>
      </c>
      <c r="J9" s="3">
        <v>0</v>
      </c>
      <c r="K9" s="3">
        <v>0</v>
      </c>
      <c r="L9" s="3">
        <v>3.7</v>
      </c>
      <c r="M9" s="3">
        <v>1</v>
      </c>
      <c r="N9" s="3">
        <v>6</v>
      </c>
      <c r="O9" s="3">
        <v>0.25</v>
      </c>
    </row>
    <row r="10" spans="1:16" ht="15.75" thickBot="1" x14ac:dyDescent="0.3">
      <c r="A10" s="2"/>
      <c r="B10" s="3" t="s">
        <v>21</v>
      </c>
      <c r="C10" s="3">
        <f>SUM(C6:C9)</f>
        <v>345</v>
      </c>
      <c r="D10" s="4">
        <f>SUM(D6:D9)</f>
        <v>10.16</v>
      </c>
      <c r="E10" s="4">
        <f t="shared" ref="E10:O10" si="0">SUM(E6:E9)</f>
        <v>8.5589999999999993</v>
      </c>
      <c r="F10" s="4">
        <f t="shared" si="0"/>
        <v>69.45</v>
      </c>
      <c r="G10" s="4">
        <f t="shared" si="0"/>
        <v>485.36</v>
      </c>
      <c r="H10" s="4">
        <f t="shared" si="0"/>
        <v>0.14000000000000001</v>
      </c>
      <c r="I10" s="4">
        <f t="shared" si="0"/>
        <v>1.21</v>
      </c>
      <c r="J10" s="4">
        <f t="shared" si="0"/>
        <v>0.26</v>
      </c>
      <c r="K10" s="4">
        <f t="shared" si="0"/>
        <v>0</v>
      </c>
      <c r="L10" s="4">
        <f t="shared" si="0"/>
        <v>178.42999999999998</v>
      </c>
      <c r="M10" s="4">
        <f t="shared" si="0"/>
        <v>46.2</v>
      </c>
      <c r="N10" s="4">
        <f t="shared" si="0"/>
        <v>251.52</v>
      </c>
      <c r="O10" s="4">
        <f t="shared" si="0"/>
        <v>2.73</v>
      </c>
    </row>
    <row r="11" spans="1:16" ht="15.75" thickBot="1" x14ac:dyDescent="0.3">
      <c r="A11" s="17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</row>
    <row r="12" spans="1:16" ht="15.75" thickBot="1" x14ac:dyDescent="0.3">
      <c r="A12" s="16"/>
      <c r="B12" s="3" t="s">
        <v>43</v>
      </c>
      <c r="C12" s="3">
        <v>150</v>
      </c>
      <c r="D12" s="3">
        <v>0.15</v>
      </c>
      <c r="E12" s="3">
        <v>7.9000000000000001E-2</v>
      </c>
      <c r="F12" s="3">
        <v>11.25</v>
      </c>
      <c r="G12" s="3">
        <v>40.5</v>
      </c>
      <c r="H12" s="3">
        <v>0</v>
      </c>
      <c r="I12" s="3">
        <v>0</v>
      </c>
      <c r="J12" s="3">
        <v>0</v>
      </c>
      <c r="K12" s="3">
        <v>0</v>
      </c>
      <c r="L12" s="3">
        <v>4.5</v>
      </c>
      <c r="M12" s="3">
        <v>3.6</v>
      </c>
      <c r="N12" s="3">
        <v>7.2</v>
      </c>
      <c r="O12" s="3">
        <v>0.9</v>
      </c>
      <c r="P12" s="3"/>
    </row>
    <row r="13" spans="1:16" ht="15.75" thickBot="1" x14ac:dyDescent="0.3">
      <c r="A13" s="2"/>
      <c r="B13" s="3" t="s">
        <v>21</v>
      </c>
      <c r="C13" s="3">
        <f>C12</f>
        <v>150</v>
      </c>
      <c r="D13" s="4">
        <f>SUM(D12)</f>
        <v>0.15</v>
      </c>
      <c r="E13" s="4">
        <f t="shared" ref="E13:O13" si="1">SUM(E12)</f>
        <v>7.9000000000000001E-2</v>
      </c>
      <c r="F13" s="4">
        <f t="shared" si="1"/>
        <v>11.25</v>
      </c>
      <c r="G13" s="4">
        <f t="shared" si="1"/>
        <v>40.5</v>
      </c>
      <c r="H13" s="4">
        <f t="shared" si="1"/>
        <v>0</v>
      </c>
      <c r="I13" s="4">
        <f t="shared" si="1"/>
        <v>0</v>
      </c>
      <c r="J13" s="4">
        <f t="shared" si="1"/>
        <v>0</v>
      </c>
      <c r="K13" s="4">
        <f t="shared" si="1"/>
        <v>0</v>
      </c>
      <c r="L13" s="4">
        <f t="shared" si="1"/>
        <v>4.5</v>
      </c>
      <c r="M13" s="4">
        <f t="shared" si="1"/>
        <v>3.6</v>
      </c>
      <c r="N13" s="4">
        <f t="shared" si="1"/>
        <v>7.2</v>
      </c>
      <c r="O13" s="4">
        <f t="shared" si="1"/>
        <v>0.9</v>
      </c>
    </row>
    <row r="14" spans="1:16" ht="15.75" thickBot="1" x14ac:dyDescent="0.3">
      <c r="A14" s="17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</row>
    <row r="15" spans="1:16" ht="51.75" thickBot="1" x14ac:dyDescent="0.3">
      <c r="A15" s="2"/>
      <c r="B15" s="3" t="s">
        <v>64</v>
      </c>
      <c r="C15" s="3" t="s">
        <v>105</v>
      </c>
      <c r="D15" s="3">
        <v>3.1</v>
      </c>
      <c r="E15" s="3">
        <v>4.33</v>
      </c>
      <c r="F15" s="3">
        <v>10.53</v>
      </c>
      <c r="G15" s="3">
        <v>94.03</v>
      </c>
      <c r="H15" s="3">
        <v>8.3000000000000004E-2</v>
      </c>
      <c r="I15" s="3">
        <v>11.37</v>
      </c>
      <c r="J15" s="3">
        <v>0.23</v>
      </c>
      <c r="K15" s="3">
        <v>0.2</v>
      </c>
      <c r="L15" s="3">
        <v>31</v>
      </c>
      <c r="M15" s="3">
        <v>22.73</v>
      </c>
      <c r="N15" s="3">
        <v>54.765999999999998</v>
      </c>
      <c r="O15" s="3">
        <v>0.83299999999999996</v>
      </c>
    </row>
    <row r="16" spans="1:16" ht="26.25" thickBot="1" x14ac:dyDescent="0.3">
      <c r="A16" s="2"/>
      <c r="B16" s="3" t="s">
        <v>104</v>
      </c>
      <c r="C16" s="3">
        <v>150</v>
      </c>
      <c r="D16" s="3">
        <v>16.510000000000002</v>
      </c>
      <c r="E16" s="3">
        <v>17.959</v>
      </c>
      <c r="F16" s="3">
        <v>9.1150000000000002</v>
      </c>
      <c r="G16" s="3">
        <v>303.60000000000002</v>
      </c>
      <c r="H16" s="3">
        <v>0.08</v>
      </c>
      <c r="I16" s="3">
        <v>2.9</v>
      </c>
      <c r="J16" s="3">
        <v>0.12</v>
      </c>
      <c r="K16" s="3">
        <v>0.8</v>
      </c>
      <c r="L16" s="3">
        <v>69.599999999999994</v>
      </c>
      <c r="M16" s="3">
        <v>45.2</v>
      </c>
      <c r="N16" s="3">
        <v>264.60000000000002</v>
      </c>
      <c r="O16" s="3">
        <v>3</v>
      </c>
    </row>
    <row r="17" spans="1:15" ht="26.25" thickBot="1" x14ac:dyDescent="0.3">
      <c r="A17" s="2"/>
      <c r="B17" s="3" t="s">
        <v>53</v>
      </c>
      <c r="C17" s="3">
        <v>150</v>
      </c>
      <c r="D17" s="3">
        <v>0.45</v>
      </c>
      <c r="E17" s="3">
        <v>0.08</v>
      </c>
      <c r="F17" s="3">
        <v>23.68</v>
      </c>
      <c r="G17" s="3">
        <v>97.8</v>
      </c>
      <c r="H17" s="3">
        <v>0.01</v>
      </c>
      <c r="I17" s="3">
        <v>0</v>
      </c>
      <c r="J17" s="3">
        <v>0.01</v>
      </c>
      <c r="K17" s="3">
        <v>0.38</v>
      </c>
      <c r="L17" s="3">
        <v>15.7</v>
      </c>
      <c r="M17" s="3">
        <v>11.95</v>
      </c>
      <c r="N17" s="3">
        <v>17.2</v>
      </c>
      <c r="O17" s="3">
        <v>0.53</v>
      </c>
    </row>
    <row r="18" spans="1:15" ht="15.75" thickBot="1" x14ac:dyDescent="0.3">
      <c r="A18" s="2"/>
      <c r="B18" s="3" t="s">
        <v>31</v>
      </c>
      <c r="C18" s="3">
        <v>40</v>
      </c>
      <c r="D18" s="3">
        <v>2.6</v>
      </c>
      <c r="E18" s="3">
        <v>0.34</v>
      </c>
      <c r="F18" s="3">
        <v>16.7</v>
      </c>
      <c r="G18" s="3">
        <v>80.8</v>
      </c>
      <c r="H18" s="3">
        <v>0.11</v>
      </c>
      <c r="I18" s="3">
        <v>0</v>
      </c>
      <c r="J18" s="3">
        <v>0</v>
      </c>
      <c r="K18" s="3">
        <v>0.9</v>
      </c>
      <c r="L18" s="3">
        <v>7.12</v>
      </c>
      <c r="M18" s="3">
        <v>7.57</v>
      </c>
      <c r="N18" s="3">
        <v>44.55</v>
      </c>
      <c r="O18" s="3">
        <v>0.57999999999999996</v>
      </c>
    </row>
    <row r="19" spans="1:15" ht="15.75" thickBot="1" x14ac:dyDescent="0.3">
      <c r="A19" s="2"/>
      <c r="B19" s="3" t="s">
        <v>21</v>
      </c>
      <c r="C19" s="3">
        <f>SUM(C16:C18)+150+15+10</f>
        <v>515</v>
      </c>
      <c r="D19" s="4">
        <f>SUM(D15:D18)</f>
        <v>22.660000000000004</v>
      </c>
      <c r="E19" s="4">
        <f t="shared" ref="E19:O19" si="2">SUM(E15:E18)</f>
        <v>22.709</v>
      </c>
      <c r="F19" s="4">
        <f t="shared" si="2"/>
        <v>60.025000000000006</v>
      </c>
      <c r="G19" s="4">
        <f t="shared" si="2"/>
        <v>576.23</v>
      </c>
      <c r="H19" s="4">
        <f t="shared" si="2"/>
        <v>0.28300000000000003</v>
      </c>
      <c r="I19" s="4">
        <f t="shared" si="2"/>
        <v>14.27</v>
      </c>
      <c r="J19" s="4">
        <f t="shared" si="2"/>
        <v>0.36</v>
      </c>
      <c r="K19" s="4">
        <f t="shared" si="2"/>
        <v>2.2799999999999998</v>
      </c>
      <c r="L19" s="4">
        <f t="shared" si="2"/>
        <v>123.42</v>
      </c>
      <c r="M19" s="4">
        <f t="shared" si="2"/>
        <v>87.450000000000017</v>
      </c>
      <c r="N19" s="4">
        <f t="shared" si="2"/>
        <v>381.11600000000004</v>
      </c>
      <c r="O19" s="4">
        <f t="shared" si="2"/>
        <v>4.9430000000000005</v>
      </c>
    </row>
    <row r="20" spans="1:15" ht="15.75" thickBot="1" x14ac:dyDescent="0.3">
      <c r="A20" s="17" t="s">
        <v>32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9"/>
    </row>
    <row r="21" spans="1:15" ht="15.75" thickBot="1" x14ac:dyDescent="0.3">
      <c r="A21" s="2"/>
      <c r="B21" s="3" t="s">
        <v>65</v>
      </c>
      <c r="C21" s="3">
        <v>150</v>
      </c>
      <c r="D21" s="3">
        <v>8.0500000000000007</v>
      </c>
      <c r="E21" s="3">
        <v>14.308</v>
      </c>
      <c r="F21" s="3">
        <v>5.7779999999999996</v>
      </c>
      <c r="G21" s="3">
        <v>195.47</v>
      </c>
      <c r="H21" s="3">
        <v>0.6</v>
      </c>
      <c r="I21" s="3">
        <v>0.32400000000000001</v>
      </c>
      <c r="J21" s="3">
        <v>0.39600000000000002</v>
      </c>
      <c r="K21" s="3">
        <v>0</v>
      </c>
      <c r="L21" s="3">
        <v>181.74600000000001</v>
      </c>
      <c r="M21" s="3">
        <v>25.92</v>
      </c>
      <c r="N21" s="3">
        <v>272.7</v>
      </c>
      <c r="O21" s="3">
        <v>2.3759999999999999</v>
      </c>
    </row>
    <row r="22" spans="1:15" ht="51.75" thickBot="1" x14ac:dyDescent="0.3">
      <c r="A22" s="2"/>
      <c r="B22" s="3" t="s">
        <v>66</v>
      </c>
      <c r="C22" s="3">
        <v>30</v>
      </c>
      <c r="D22" s="3">
        <v>1.5</v>
      </c>
      <c r="E22" s="3">
        <v>0.06</v>
      </c>
      <c r="F22" s="3">
        <v>2.4900000000000002</v>
      </c>
      <c r="G22" s="3">
        <v>16.5</v>
      </c>
      <c r="H22" s="3">
        <v>0.1</v>
      </c>
      <c r="I22" s="3">
        <v>25</v>
      </c>
      <c r="J22" s="3">
        <v>0</v>
      </c>
      <c r="K22" s="3">
        <v>0</v>
      </c>
      <c r="L22" s="3">
        <v>7.8</v>
      </c>
      <c r="M22" s="3">
        <v>0</v>
      </c>
      <c r="N22" s="3">
        <v>0</v>
      </c>
      <c r="O22" s="3">
        <v>0.21</v>
      </c>
    </row>
    <row r="23" spans="1:15" ht="26.25" thickBot="1" x14ac:dyDescent="0.3">
      <c r="A23" s="2"/>
      <c r="B23" s="3" t="s">
        <v>20</v>
      </c>
      <c r="C23" s="3">
        <v>150</v>
      </c>
      <c r="D23" s="3">
        <v>0.15</v>
      </c>
      <c r="E23" s="3">
        <v>7.9000000000000001E-2</v>
      </c>
      <c r="F23" s="3">
        <v>11.25</v>
      </c>
      <c r="G23" s="3">
        <v>40.5</v>
      </c>
      <c r="H23" s="3">
        <v>0</v>
      </c>
      <c r="I23" s="3">
        <v>0</v>
      </c>
      <c r="J23" s="3">
        <v>0</v>
      </c>
      <c r="K23" s="3">
        <v>0</v>
      </c>
      <c r="L23" s="3">
        <v>3.7</v>
      </c>
      <c r="M23" s="3">
        <v>1</v>
      </c>
      <c r="N23" s="3">
        <v>6</v>
      </c>
      <c r="O23" s="3">
        <v>0.25</v>
      </c>
    </row>
    <row r="24" spans="1:15" ht="26.25" thickBot="1" x14ac:dyDescent="0.3">
      <c r="A24" s="16"/>
      <c r="B24" s="3" t="s">
        <v>56</v>
      </c>
      <c r="C24" s="3">
        <v>40</v>
      </c>
      <c r="D24" s="3">
        <v>3</v>
      </c>
      <c r="E24" s="3">
        <v>1.2</v>
      </c>
      <c r="F24" s="3">
        <v>20.6</v>
      </c>
      <c r="G24" s="3">
        <v>104.8</v>
      </c>
      <c r="H24" s="3">
        <v>0</v>
      </c>
      <c r="I24" s="3">
        <v>0</v>
      </c>
      <c r="J24" s="3">
        <v>0</v>
      </c>
      <c r="K24" s="3">
        <v>0</v>
      </c>
      <c r="L24" s="3">
        <v>7.6</v>
      </c>
      <c r="M24" s="3">
        <v>5.2</v>
      </c>
      <c r="N24" s="3">
        <v>26</v>
      </c>
      <c r="O24" s="3">
        <v>0.4</v>
      </c>
    </row>
    <row r="25" spans="1:15" ht="15.75" thickBot="1" x14ac:dyDescent="0.3">
      <c r="A25" s="2"/>
      <c r="B25" s="3" t="s">
        <v>21</v>
      </c>
      <c r="C25" s="3">
        <f>SUM(C21:C24)</f>
        <v>370</v>
      </c>
      <c r="D25" s="4">
        <f>SUM(D21:D23)</f>
        <v>9.7000000000000011</v>
      </c>
      <c r="E25" s="4">
        <f t="shared" ref="E25:O25" si="3">SUM(E21:E23)</f>
        <v>14.447000000000001</v>
      </c>
      <c r="F25" s="4">
        <f t="shared" si="3"/>
        <v>19.518000000000001</v>
      </c>
      <c r="G25" s="4">
        <f t="shared" si="3"/>
        <v>252.47</v>
      </c>
      <c r="H25" s="4">
        <f t="shared" si="3"/>
        <v>0.7</v>
      </c>
      <c r="I25" s="4">
        <f t="shared" si="3"/>
        <v>25.324000000000002</v>
      </c>
      <c r="J25" s="4">
        <f t="shared" si="3"/>
        <v>0.39600000000000002</v>
      </c>
      <c r="K25" s="4">
        <f t="shared" si="3"/>
        <v>0</v>
      </c>
      <c r="L25" s="4">
        <f t="shared" si="3"/>
        <v>193.24600000000001</v>
      </c>
      <c r="M25" s="4">
        <f t="shared" si="3"/>
        <v>26.92</v>
      </c>
      <c r="N25" s="4">
        <f t="shared" si="3"/>
        <v>278.7</v>
      </c>
      <c r="O25" s="4">
        <f t="shared" si="3"/>
        <v>2.8359999999999999</v>
      </c>
    </row>
    <row r="26" spans="1:15" ht="15.75" thickBot="1" x14ac:dyDescent="0.3">
      <c r="A26" s="2"/>
      <c r="B26" s="3"/>
      <c r="C26" s="3" t="s">
        <v>2</v>
      </c>
      <c r="D26" s="3" t="s">
        <v>3</v>
      </c>
      <c r="E26" s="3" t="s">
        <v>35</v>
      </c>
      <c r="F26" s="3" t="s">
        <v>36</v>
      </c>
      <c r="G26" s="3" t="s">
        <v>6</v>
      </c>
      <c r="H26" s="3" t="s">
        <v>9</v>
      </c>
      <c r="I26" s="3" t="s">
        <v>10</v>
      </c>
      <c r="J26" s="3" t="s">
        <v>11</v>
      </c>
      <c r="K26" s="3" t="s">
        <v>12</v>
      </c>
      <c r="L26" s="3" t="s">
        <v>13</v>
      </c>
      <c r="M26" s="3" t="s">
        <v>14</v>
      </c>
      <c r="N26" s="3" t="s">
        <v>15</v>
      </c>
      <c r="O26" s="3" t="s">
        <v>16</v>
      </c>
    </row>
    <row r="27" spans="1:15" ht="15.75" thickBot="1" x14ac:dyDescent="0.3">
      <c r="A27" s="2"/>
      <c r="B27" s="3" t="s">
        <v>37</v>
      </c>
      <c r="C27" s="13">
        <f>C10+C13+C19+C25</f>
        <v>1380</v>
      </c>
      <c r="D27" s="13">
        <f>D10+D13+D19+D25</f>
        <v>42.670000000000009</v>
      </c>
      <c r="E27" s="13">
        <f t="shared" ref="E27:O27" si="4">E10+E13+E19+E25</f>
        <v>45.794000000000004</v>
      </c>
      <c r="F27" s="13">
        <f t="shared" si="4"/>
        <v>160.24300000000002</v>
      </c>
      <c r="G27" s="13">
        <f t="shared" si="4"/>
        <v>1354.5600000000002</v>
      </c>
      <c r="H27" s="13">
        <f>H10+H13+H19+H25</f>
        <v>1.123</v>
      </c>
      <c r="I27" s="13">
        <f t="shared" si="4"/>
        <v>40.804000000000002</v>
      </c>
      <c r="J27" s="13">
        <f t="shared" si="4"/>
        <v>1.016</v>
      </c>
      <c r="K27" s="13">
        <f t="shared" si="4"/>
        <v>2.2799999999999998</v>
      </c>
      <c r="L27" s="13">
        <f t="shared" si="4"/>
        <v>499.596</v>
      </c>
      <c r="M27" s="13">
        <f t="shared" si="4"/>
        <v>164.17000000000002</v>
      </c>
      <c r="N27" s="13">
        <f t="shared" si="4"/>
        <v>918.53600000000006</v>
      </c>
      <c r="O27" s="13">
        <f t="shared" si="4"/>
        <v>11.409000000000001</v>
      </c>
    </row>
    <row r="28" spans="1:15" ht="26.25" thickBot="1" x14ac:dyDescent="0.3">
      <c r="A28" s="2"/>
      <c r="B28" s="3" t="s">
        <v>38</v>
      </c>
      <c r="C28" s="3">
        <v>1600</v>
      </c>
      <c r="D28" s="4">
        <v>42</v>
      </c>
      <c r="E28" s="4">
        <v>47</v>
      </c>
      <c r="F28" s="4">
        <v>203</v>
      </c>
      <c r="G28" s="4">
        <v>1400</v>
      </c>
      <c r="H28" s="4">
        <v>0.8</v>
      </c>
      <c r="I28" s="4">
        <v>45</v>
      </c>
      <c r="J28" s="4">
        <v>450</v>
      </c>
      <c r="K28" s="4">
        <v>5</v>
      </c>
      <c r="L28" s="4">
        <v>800</v>
      </c>
      <c r="M28" s="4">
        <v>80</v>
      </c>
      <c r="N28" s="4">
        <v>1000</v>
      </c>
      <c r="O28" s="4">
        <v>10</v>
      </c>
    </row>
  </sheetData>
  <mergeCells count="14">
    <mergeCell ref="A20:O20"/>
    <mergeCell ref="A1:O1"/>
    <mergeCell ref="G3:G4"/>
    <mergeCell ref="H3:K3"/>
    <mergeCell ref="L3:O3"/>
    <mergeCell ref="A5:O5"/>
    <mergeCell ref="A11:O11"/>
    <mergeCell ref="A14:O1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view="pageBreakPreview" topLeftCell="A7" zoomScaleNormal="100" zoomScaleSheetLayoutView="100" workbookViewId="0">
      <selection activeCell="A12" sqref="A12:O12"/>
    </sheetView>
  </sheetViews>
  <sheetFormatPr defaultRowHeight="15" x14ac:dyDescent="0.25"/>
  <cols>
    <col min="2" max="2" width="13.7109375" customWidth="1"/>
  </cols>
  <sheetData>
    <row r="1" spans="1:15" ht="18.75" x14ac:dyDescent="0.25">
      <c r="A1" s="20" t="s">
        <v>103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thickBot="1" x14ac:dyDescent="0.3">
      <c r="A2" s="8" t="s">
        <v>67</v>
      </c>
      <c r="C2" s="8" t="s">
        <v>68</v>
      </c>
    </row>
    <row r="3" spans="1:15" ht="15.75" thickBot="1" x14ac:dyDescent="0.3">
      <c r="A3" s="26" t="s">
        <v>0</v>
      </c>
      <c r="B3" s="26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3" t="s">
        <v>7</v>
      </c>
      <c r="I3" s="24"/>
      <c r="J3" s="24"/>
      <c r="K3" s="25"/>
      <c r="L3" s="23" t="s">
        <v>8</v>
      </c>
      <c r="M3" s="24"/>
      <c r="N3" s="24"/>
      <c r="O3" s="25"/>
    </row>
    <row r="4" spans="1:15" ht="15.75" thickBot="1" x14ac:dyDescent="0.3">
      <c r="A4" s="27"/>
      <c r="B4" s="27"/>
      <c r="C4" s="22"/>
      <c r="D4" s="22"/>
      <c r="E4" s="22"/>
      <c r="F4" s="22"/>
      <c r="G4" s="22"/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ht="15.75" thickBot="1" x14ac:dyDescent="0.3">
      <c r="A5" s="17" t="s">
        <v>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1:15" ht="39" thickBot="1" x14ac:dyDescent="0.3">
      <c r="A6" s="2"/>
      <c r="B6" s="3" t="s">
        <v>69</v>
      </c>
      <c r="C6" s="3">
        <v>150</v>
      </c>
      <c r="D6" s="3">
        <v>6.8</v>
      </c>
      <c r="E6" s="3">
        <v>10</v>
      </c>
      <c r="F6" s="3">
        <v>25.2</v>
      </c>
      <c r="G6" s="3">
        <v>195.33</v>
      </c>
      <c r="H6" s="3">
        <v>0.13300000000000001</v>
      </c>
      <c r="I6" s="3">
        <v>1.33</v>
      </c>
      <c r="J6" s="3">
        <v>5.2999999999999999E-2</v>
      </c>
      <c r="K6" s="3">
        <v>0.26600000000000001</v>
      </c>
      <c r="L6" s="3">
        <v>156</v>
      </c>
      <c r="M6" s="3">
        <v>13</v>
      </c>
      <c r="N6" s="3">
        <v>194.67</v>
      </c>
      <c r="O6" s="3">
        <v>2.66</v>
      </c>
    </row>
    <row r="7" spans="1:15" ht="26.25" thickBot="1" x14ac:dyDescent="0.3">
      <c r="A7" s="2"/>
      <c r="B7" s="3" t="s">
        <v>63</v>
      </c>
      <c r="C7" s="3">
        <v>5</v>
      </c>
      <c r="D7" s="3">
        <v>0</v>
      </c>
      <c r="E7" s="3">
        <v>4.0999999999999996</v>
      </c>
      <c r="F7" s="3">
        <v>0</v>
      </c>
      <c r="G7" s="3">
        <v>37.4</v>
      </c>
      <c r="H7" s="3">
        <v>0</v>
      </c>
      <c r="I7" s="3">
        <v>0</v>
      </c>
      <c r="J7" s="3">
        <v>0</v>
      </c>
      <c r="K7" s="3">
        <v>0</v>
      </c>
      <c r="L7" s="3">
        <v>0.6</v>
      </c>
      <c r="M7" s="3">
        <v>0</v>
      </c>
      <c r="N7" s="3">
        <v>1</v>
      </c>
      <c r="O7" s="3">
        <v>0</v>
      </c>
    </row>
    <row r="8" spans="1:15" ht="15.75" thickBot="1" x14ac:dyDescent="0.3">
      <c r="A8" s="2"/>
      <c r="B8" s="3" t="s">
        <v>42</v>
      </c>
      <c r="C8" s="3">
        <v>40</v>
      </c>
      <c r="D8" s="3">
        <v>3</v>
      </c>
      <c r="E8" s="3">
        <v>1.2</v>
      </c>
      <c r="F8" s="3">
        <v>20.6</v>
      </c>
      <c r="G8" s="3">
        <v>104.8</v>
      </c>
      <c r="H8" s="3">
        <v>0</v>
      </c>
      <c r="I8" s="3">
        <v>0</v>
      </c>
      <c r="J8" s="3">
        <v>0</v>
      </c>
      <c r="K8" s="3">
        <v>0</v>
      </c>
      <c r="L8" s="3">
        <v>7.6</v>
      </c>
      <c r="M8" s="3">
        <v>1.2</v>
      </c>
      <c r="N8" s="3">
        <v>26</v>
      </c>
      <c r="O8" s="3">
        <v>0.4</v>
      </c>
    </row>
    <row r="9" spans="1:15" ht="15.75" thickBot="1" x14ac:dyDescent="0.3">
      <c r="A9" s="2"/>
      <c r="B9" s="3" t="s">
        <v>20</v>
      </c>
      <c r="C9" s="3">
        <v>150</v>
      </c>
      <c r="D9" s="3">
        <v>0.15</v>
      </c>
      <c r="E9" s="3">
        <v>7.9000000000000001E-2</v>
      </c>
      <c r="F9" s="3">
        <v>11.25</v>
      </c>
      <c r="G9" s="3">
        <v>40.5</v>
      </c>
      <c r="H9" s="3">
        <v>0</v>
      </c>
      <c r="I9" s="3">
        <v>0</v>
      </c>
      <c r="J9" s="3">
        <v>0</v>
      </c>
      <c r="K9" s="3">
        <v>0</v>
      </c>
      <c r="L9" s="3">
        <v>3.7</v>
      </c>
      <c r="M9" s="3">
        <v>1</v>
      </c>
      <c r="N9" s="3">
        <v>6</v>
      </c>
      <c r="O9" s="3">
        <v>0.25</v>
      </c>
    </row>
    <row r="10" spans="1:15" ht="15.75" thickBot="1" x14ac:dyDescent="0.3">
      <c r="A10" s="2"/>
      <c r="B10" s="3" t="s">
        <v>21</v>
      </c>
      <c r="C10" s="3">
        <f>SUM(C6:C9)</f>
        <v>345</v>
      </c>
      <c r="D10" s="4">
        <f>SUM(D6:D9)</f>
        <v>9.9500000000000011</v>
      </c>
      <c r="E10" s="4">
        <f t="shared" ref="E10:O10" si="0">SUM(E6:E9)</f>
        <v>15.379</v>
      </c>
      <c r="F10" s="4">
        <f t="shared" si="0"/>
        <v>57.05</v>
      </c>
      <c r="G10" s="4">
        <f t="shared" si="0"/>
        <v>378.03000000000003</v>
      </c>
      <c r="H10" s="4">
        <f t="shared" si="0"/>
        <v>0.13300000000000001</v>
      </c>
      <c r="I10" s="4">
        <f t="shared" si="0"/>
        <v>1.33</v>
      </c>
      <c r="J10" s="4">
        <f t="shared" si="0"/>
        <v>5.2999999999999999E-2</v>
      </c>
      <c r="K10" s="4">
        <f t="shared" si="0"/>
        <v>0.26600000000000001</v>
      </c>
      <c r="L10" s="4">
        <f t="shared" si="0"/>
        <v>167.89999999999998</v>
      </c>
      <c r="M10" s="4">
        <f t="shared" si="0"/>
        <v>15.2</v>
      </c>
      <c r="N10" s="4">
        <f t="shared" si="0"/>
        <v>227.67</v>
      </c>
      <c r="O10" s="4">
        <f t="shared" si="0"/>
        <v>3.31</v>
      </c>
    </row>
    <row r="11" spans="1:15" ht="15.75" thickBot="1" x14ac:dyDescent="0.3">
      <c r="A11" s="17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</row>
    <row r="12" spans="1:15" ht="15.75" thickBot="1" x14ac:dyDescent="0.3">
      <c r="A12" s="16"/>
      <c r="B12" s="3" t="s">
        <v>23</v>
      </c>
      <c r="C12" s="3">
        <v>95</v>
      </c>
      <c r="D12" s="3">
        <v>0.4</v>
      </c>
      <c r="E12" s="3">
        <v>0.4</v>
      </c>
      <c r="F12" s="3">
        <v>8.6</v>
      </c>
      <c r="G12" s="3">
        <v>41.1</v>
      </c>
      <c r="H12" s="3">
        <v>0</v>
      </c>
      <c r="I12" s="3">
        <v>8.8000000000000007</v>
      </c>
      <c r="J12" s="3">
        <v>0.4</v>
      </c>
      <c r="K12" s="3">
        <v>0.6</v>
      </c>
      <c r="L12" s="3">
        <v>14.1</v>
      </c>
      <c r="M12" s="3">
        <v>7</v>
      </c>
      <c r="N12" s="3">
        <v>9.6999999999999993</v>
      </c>
      <c r="O12" s="3">
        <v>1.9</v>
      </c>
    </row>
    <row r="13" spans="1:15" ht="15.75" thickBot="1" x14ac:dyDescent="0.3">
      <c r="A13" s="2"/>
      <c r="B13" s="3" t="s">
        <v>21</v>
      </c>
      <c r="C13" s="3">
        <f>C12</f>
        <v>95</v>
      </c>
      <c r="D13" s="4">
        <f>SUM(D12)</f>
        <v>0.4</v>
      </c>
      <c r="E13" s="4">
        <f t="shared" ref="E13:O13" si="1">SUM(E12)</f>
        <v>0.4</v>
      </c>
      <c r="F13" s="4">
        <f t="shared" si="1"/>
        <v>8.6</v>
      </c>
      <c r="G13" s="4">
        <f t="shared" si="1"/>
        <v>41.1</v>
      </c>
      <c r="H13" s="4">
        <f t="shared" si="1"/>
        <v>0</v>
      </c>
      <c r="I13" s="4">
        <f t="shared" si="1"/>
        <v>8.8000000000000007</v>
      </c>
      <c r="J13" s="4">
        <f t="shared" si="1"/>
        <v>0.4</v>
      </c>
      <c r="K13" s="4">
        <f t="shared" si="1"/>
        <v>0.6</v>
      </c>
      <c r="L13" s="4">
        <f t="shared" si="1"/>
        <v>14.1</v>
      </c>
      <c r="M13" s="4">
        <f t="shared" si="1"/>
        <v>7</v>
      </c>
      <c r="N13" s="4">
        <f t="shared" si="1"/>
        <v>9.6999999999999993</v>
      </c>
      <c r="O13" s="4">
        <f t="shared" si="1"/>
        <v>1.9</v>
      </c>
    </row>
    <row r="14" spans="1:15" ht="15.75" thickBot="1" x14ac:dyDescent="0.3">
      <c r="A14" s="17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</row>
    <row r="15" spans="1:15" ht="39" thickBot="1" x14ac:dyDescent="0.3">
      <c r="A15" s="2"/>
      <c r="B15" s="3" t="s">
        <v>70</v>
      </c>
      <c r="C15" s="3" t="s">
        <v>105</v>
      </c>
      <c r="D15" s="3">
        <v>2.3250000000000002</v>
      </c>
      <c r="E15" s="3">
        <v>6.21</v>
      </c>
      <c r="F15" s="3">
        <v>16.04</v>
      </c>
      <c r="G15" s="3">
        <v>129.07499999999999</v>
      </c>
      <c r="H15" s="3">
        <v>2.5000000000000001E-2</v>
      </c>
      <c r="I15" s="3">
        <v>6.75</v>
      </c>
      <c r="J15" s="3">
        <v>0</v>
      </c>
      <c r="K15" s="3">
        <v>0</v>
      </c>
      <c r="L15" s="3">
        <v>39.75</v>
      </c>
      <c r="M15" s="3">
        <v>0</v>
      </c>
      <c r="N15" s="3">
        <v>0</v>
      </c>
      <c r="O15" s="3">
        <v>1.25</v>
      </c>
    </row>
    <row r="16" spans="1:15" ht="39" thickBot="1" x14ac:dyDescent="0.3">
      <c r="A16" s="2"/>
      <c r="B16" s="3" t="s">
        <v>108</v>
      </c>
      <c r="C16" s="3">
        <v>60</v>
      </c>
      <c r="D16" s="3">
        <v>10.119999999999999</v>
      </c>
      <c r="E16" s="3">
        <v>10.43</v>
      </c>
      <c r="F16" s="3">
        <v>20.399999999999999</v>
      </c>
      <c r="G16" s="3">
        <v>120.5</v>
      </c>
      <c r="H16" s="3">
        <v>0.13500000000000001</v>
      </c>
      <c r="I16" s="3">
        <v>5.0250000000000004</v>
      </c>
      <c r="J16" s="3">
        <v>4.4999999999999998E-2</v>
      </c>
      <c r="K16" s="3">
        <v>0.19500000000000001</v>
      </c>
      <c r="L16" s="3">
        <v>47.234999999999999</v>
      </c>
      <c r="M16" s="3">
        <v>9.1449999999999996</v>
      </c>
      <c r="N16" s="3">
        <v>85.424999999999997</v>
      </c>
      <c r="O16" s="3">
        <v>1.1100000000000001</v>
      </c>
    </row>
    <row r="17" spans="1:15" ht="26.25" thickBot="1" x14ac:dyDescent="0.3">
      <c r="A17" s="2"/>
      <c r="B17" s="3" t="s">
        <v>52</v>
      </c>
      <c r="C17" s="3">
        <v>120</v>
      </c>
      <c r="D17" s="11">
        <v>3.12</v>
      </c>
      <c r="E17" s="11">
        <v>5.43</v>
      </c>
      <c r="F17" s="11">
        <v>20.399999999999999</v>
      </c>
      <c r="G17" s="11">
        <v>101.6</v>
      </c>
      <c r="H17" s="11">
        <v>0.13500000000000001</v>
      </c>
      <c r="I17" s="11">
        <v>5.0250000000000004</v>
      </c>
      <c r="J17" s="11">
        <v>4.4999999999999998E-2</v>
      </c>
      <c r="K17" s="11">
        <v>0.19500000000000001</v>
      </c>
      <c r="L17" s="11">
        <v>47.234999999999999</v>
      </c>
      <c r="M17" s="11">
        <v>5.3520000000000003</v>
      </c>
      <c r="N17" s="11">
        <v>85.424999999999997</v>
      </c>
      <c r="O17" s="11">
        <v>1.1100000000000001</v>
      </c>
    </row>
    <row r="18" spans="1:15" ht="26.25" thickBot="1" x14ac:dyDescent="0.3">
      <c r="A18" s="2"/>
      <c r="B18" s="3" t="s">
        <v>53</v>
      </c>
      <c r="C18" s="3">
        <v>150</v>
      </c>
      <c r="D18" s="3">
        <v>0.45</v>
      </c>
      <c r="E18" s="3">
        <v>0.08</v>
      </c>
      <c r="F18" s="3">
        <v>23.68</v>
      </c>
      <c r="G18" s="3">
        <v>97.8</v>
      </c>
      <c r="H18" s="3">
        <v>0.01</v>
      </c>
      <c r="I18" s="3">
        <v>0</v>
      </c>
      <c r="J18" s="3">
        <v>0.01</v>
      </c>
      <c r="K18" s="3">
        <v>0.38</v>
      </c>
      <c r="L18" s="3">
        <v>15.7</v>
      </c>
      <c r="M18" s="3">
        <v>5.95</v>
      </c>
      <c r="N18" s="3">
        <v>17.2</v>
      </c>
      <c r="O18" s="3">
        <v>0.53</v>
      </c>
    </row>
    <row r="19" spans="1:15" ht="15.75" thickBot="1" x14ac:dyDescent="0.3">
      <c r="A19" s="2"/>
      <c r="B19" s="3" t="s">
        <v>31</v>
      </c>
      <c r="C19" s="3">
        <v>40</v>
      </c>
      <c r="D19" s="3">
        <v>2.6</v>
      </c>
      <c r="E19" s="3">
        <v>0.34</v>
      </c>
      <c r="F19" s="3">
        <v>16.7</v>
      </c>
      <c r="G19" s="3">
        <v>80.8</v>
      </c>
      <c r="H19" s="3">
        <v>0.11</v>
      </c>
      <c r="I19" s="3">
        <v>0</v>
      </c>
      <c r="J19" s="3">
        <v>0</v>
      </c>
      <c r="K19" s="3">
        <v>0.9</v>
      </c>
      <c r="L19" s="3">
        <v>7.12</v>
      </c>
      <c r="M19" s="3">
        <v>7.57</v>
      </c>
      <c r="N19" s="3">
        <v>44.55</v>
      </c>
      <c r="O19" s="3">
        <v>0.57999999999999996</v>
      </c>
    </row>
    <row r="20" spans="1:15" ht="18" customHeight="1" thickBot="1" x14ac:dyDescent="0.3">
      <c r="A20" s="2"/>
      <c r="B20" s="3" t="s">
        <v>72</v>
      </c>
      <c r="C20" s="3">
        <v>60</v>
      </c>
      <c r="D20" s="3">
        <v>0.5</v>
      </c>
      <c r="E20" s="3">
        <v>0.1</v>
      </c>
      <c r="F20" s="3">
        <v>1</v>
      </c>
      <c r="G20" s="3">
        <v>7.8</v>
      </c>
      <c r="H20" s="3">
        <v>0</v>
      </c>
      <c r="I20" s="3">
        <v>3</v>
      </c>
      <c r="J20" s="3">
        <v>0</v>
      </c>
      <c r="K20" s="3">
        <v>0</v>
      </c>
      <c r="L20" s="3">
        <v>13.8</v>
      </c>
      <c r="M20" s="3">
        <v>3.4</v>
      </c>
      <c r="N20" s="3">
        <v>14.4</v>
      </c>
      <c r="O20" s="3">
        <v>0.4</v>
      </c>
    </row>
    <row r="21" spans="1:15" ht="15.75" thickBot="1" x14ac:dyDescent="0.3">
      <c r="A21" s="2"/>
      <c r="B21" s="3" t="s">
        <v>21</v>
      </c>
      <c r="C21" s="3">
        <f>SUM(C16:C20)+150+15+10</f>
        <v>605</v>
      </c>
      <c r="D21" s="4">
        <f>SUM(D15:D20)</f>
        <v>19.115000000000002</v>
      </c>
      <c r="E21" s="4">
        <f t="shared" ref="E21:O21" si="2">SUM(E15:E20)</f>
        <v>22.59</v>
      </c>
      <c r="F21" s="4">
        <f t="shared" si="2"/>
        <v>98.22</v>
      </c>
      <c r="G21" s="4">
        <f t="shared" si="2"/>
        <v>537.57499999999993</v>
      </c>
      <c r="H21" s="4">
        <f t="shared" si="2"/>
        <v>0.41500000000000004</v>
      </c>
      <c r="I21" s="4">
        <f t="shared" si="2"/>
        <v>19.8</v>
      </c>
      <c r="J21" s="4">
        <f t="shared" si="2"/>
        <v>9.9999999999999992E-2</v>
      </c>
      <c r="K21" s="4">
        <f t="shared" si="2"/>
        <v>1.67</v>
      </c>
      <c r="L21" s="4">
        <f t="shared" si="2"/>
        <v>170.84</v>
      </c>
      <c r="M21" s="4">
        <f t="shared" si="2"/>
        <v>31.416999999999998</v>
      </c>
      <c r="N21" s="4">
        <f t="shared" si="2"/>
        <v>246.99999999999997</v>
      </c>
      <c r="O21" s="4">
        <f t="shared" si="2"/>
        <v>4.9800000000000013</v>
      </c>
    </row>
    <row r="22" spans="1:15" ht="15.75" thickBot="1" x14ac:dyDescent="0.3">
      <c r="A22" s="17" t="s">
        <v>32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9"/>
    </row>
    <row r="23" spans="1:15" ht="26.25" thickBot="1" x14ac:dyDescent="0.3">
      <c r="A23" s="2"/>
      <c r="B23" s="3" t="s">
        <v>73</v>
      </c>
      <c r="C23" s="3">
        <v>90</v>
      </c>
      <c r="D23" s="3">
        <v>5.2</v>
      </c>
      <c r="E23" s="3">
        <v>4.3499999999999996</v>
      </c>
      <c r="F23" s="3">
        <v>26.9</v>
      </c>
      <c r="G23" s="3">
        <v>150.4</v>
      </c>
      <c r="H23" s="3">
        <v>0.14000000000000001</v>
      </c>
      <c r="I23" s="3">
        <v>0</v>
      </c>
      <c r="J23" s="3">
        <v>0.02</v>
      </c>
      <c r="K23" s="3">
        <v>0</v>
      </c>
      <c r="L23" s="3">
        <v>9.49</v>
      </c>
      <c r="M23" s="3">
        <v>13.4</v>
      </c>
      <c r="N23" s="3">
        <v>135.08000000000001</v>
      </c>
      <c r="O23" s="3">
        <v>3.03</v>
      </c>
    </row>
    <row r="24" spans="1:15" ht="26.25" thickBot="1" x14ac:dyDescent="0.3">
      <c r="A24" s="16"/>
      <c r="B24" s="3" t="s">
        <v>109</v>
      </c>
      <c r="C24" s="3">
        <v>150</v>
      </c>
      <c r="D24" s="3">
        <v>4.4000000000000004</v>
      </c>
      <c r="E24" s="3">
        <v>3.8</v>
      </c>
      <c r="F24" s="3">
        <v>7.3</v>
      </c>
      <c r="G24" s="3">
        <v>82.5</v>
      </c>
      <c r="H24" s="3">
        <v>0.1</v>
      </c>
      <c r="I24" s="3">
        <v>0.8</v>
      </c>
      <c r="J24" s="3">
        <v>0.1</v>
      </c>
      <c r="K24" s="3">
        <v>0</v>
      </c>
      <c r="L24" s="3">
        <v>160.69999999999999</v>
      </c>
      <c r="M24" s="3">
        <v>17.7</v>
      </c>
      <c r="N24" s="3">
        <v>113.4</v>
      </c>
      <c r="O24" s="3">
        <v>0.2</v>
      </c>
    </row>
    <row r="25" spans="1:15" ht="26.25" thickBot="1" x14ac:dyDescent="0.3">
      <c r="A25" s="2"/>
      <c r="B25" s="3" t="s">
        <v>74</v>
      </c>
      <c r="C25" s="3">
        <v>60</v>
      </c>
      <c r="D25" s="3">
        <v>4.32</v>
      </c>
      <c r="E25" s="3">
        <v>2.52</v>
      </c>
      <c r="F25" s="3">
        <v>31.92</v>
      </c>
      <c r="G25" s="3">
        <v>169.2</v>
      </c>
      <c r="H25" s="3">
        <v>7.0000000000000007E-2</v>
      </c>
      <c r="I25" s="3">
        <v>0</v>
      </c>
      <c r="J25" s="3">
        <v>0.01</v>
      </c>
      <c r="K25" s="3">
        <v>0.96</v>
      </c>
      <c r="L25" s="3">
        <v>9.6</v>
      </c>
      <c r="M25" s="3">
        <v>1</v>
      </c>
      <c r="N25" s="3">
        <v>34.799999999999997</v>
      </c>
      <c r="O25" s="3">
        <v>0.48</v>
      </c>
    </row>
    <row r="26" spans="1:15" ht="15.75" thickBot="1" x14ac:dyDescent="0.3">
      <c r="A26" s="2"/>
      <c r="B26" s="3" t="s">
        <v>20</v>
      </c>
      <c r="C26" s="3">
        <v>150</v>
      </c>
      <c r="D26" s="3">
        <v>0.15</v>
      </c>
      <c r="E26" s="3">
        <v>7.9000000000000001E-2</v>
      </c>
      <c r="F26" s="3">
        <v>11.25</v>
      </c>
      <c r="G26" s="3">
        <v>40.5</v>
      </c>
      <c r="H26" s="3">
        <v>0</v>
      </c>
      <c r="I26" s="3">
        <v>0</v>
      </c>
      <c r="J26" s="3">
        <v>0</v>
      </c>
      <c r="K26" s="3">
        <v>0</v>
      </c>
      <c r="L26" s="3">
        <v>3.7</v>
      </c>
      <c r="M26" s="3">
        <v>1</v>
      </c>
      <c r="N26" s="3">
        <v>6</v>
      </c>
      <c r="O26" s="3">
        <v>0.25</v>
      </c>
    </row>
    <row r="27" spans="1:15" ht="15.75" thickBot="1" x14ac:dyDescent="0.3">
      <c r="A27" s="2"/>
      <c r="B27" s="3" t="s">
        <v>21</v>
      </c>
      <c r="C27" s="3">
        <f>SUM(C23:C26)</f>
        <v>450</v>
      </c>
      <c r="D27" s="4">
        <f>SUM(D23:D26)</f>
        <v>14.070000000000002</v>
      </c>
      <c r="E27" s="4">
        <f t="shared" ref="E27:O27" si="3">SUM(E23:E26)</f>
        <v>10.748999999999999</v>
      </c>
      <c r="F27" s="4">
        <f t="shared" si="3"/>
        <v>77.37</v>
      </c>
      <c r="G27" s="4">
        <f t="shared" si="3"/>
        <v>442.6</v>
      </c>
      <c r="H27" s="4">
        <f t="shared" si="3"/>
        <v>0.31000000000000005</v>
      </c>
      <c r="I27" s="4">
        <f t="shared" si="3"/>
        <v>0.8</v>
      </c>
      <c r="J27" s="4">
        <f t="shared" si="3"/>
        <v>0.13</v>
      </c>
      <c r="K27" s="4">
        <f t="shared" si="3"/>
        <v>0.96</v>
      </c>
      <c r="L27" s="4">
        <f t="shared" si="3"/>
        <v>183.48999999999998</v>
      </c>
      <c r="M27" s="4">
        <f t="shared" si="3"/>
        <v>33.1</v>
      </c>
      <c r="N27" s="4">
        <f t="shared" si="3"/>
        <v>289.28000000000003</v>
      </c>
      <c r="O27" s="4">
        <f t="shared" si="3"/>
        <v>3.96</v>
      </c>
    </row>
    <row r="28" spans="1:15" ht="15.75" thickBot="1" x14ac:dyDescent="0.3">
      <c r="A28" s="2"/>
      <c r="B28" s="3"/>
      <c r="C28" s="3" t="s">
        <v>2</v>
      </c>
      <c r="D28" s="3" t="s">
        <v>3</v>
      </c>
      <c r="E28" s="3" t="s">
        <v>35</v>
      </c>
      <c r="F28" s="3" t="s">
        <v>36</v>
      </c>
      <c r="G28" s="3" t="s">
        <v>6</v>
      </c>
      <c r="H28" s="3" t="s">
        <v>9</v>
      </c>
      <c r="I28" s="3" t="s">
        <v>10</v>
      </c>
      <c r="J28" s="3" t="s">
        <v>11</v>
      </c>
      <c r="K28" s="3" t="s">
        <v>12</v>
      </c>
      <c r="L28" s="3" t="s">
        <v>13</v>
      </c>
      <c r="M28" s="3" t="s">
        <v>14</v>
      </c>
      <c r="N28" s="3" t="s">
        <v>15</v>
      </c>
      <c r="O28" s="3" t="s">
        <v>16</v>
      </c>
    </row>
    <row r="29" spans="1:15" ht="15.75" thickBot="1" x14ac:dyDescent="0.3">
      <c r="A29" s="2"/>
      <c r="B29" s="3" t="s">
        <v>37</v>
      </c>
      <c r="C29" s="13">
        <f>C10+C13+C21+C27</f>
        <v>1495</v>
      </c>
      <c r="D29" s="13">
        <f>D10+D13+D21+D27</f>
        <v>43.535000000000004</v>
      </c>
      <c r="E29" s="13">
        <f t="shared" ref="E29:O29" si="4">E10+E13+E21+E27</f>
        <v>49.117999999999995</v>
      </c>
      <c r="F29" s="13">
        <f t="shared" si="4"/>
        <v>241.24</v>
      </c>
      <c r="G29" s="13">
        <f t="shared" si="4"/>
        <v>1399.3049999999998</v>
      </c>
      <c r="H29" s="13">
        <f t="shared" si="4"/>
        <v>0.8580000000000001</v>
      </c>
      <c r="I29" s="13">
        <f t="shared" si="4"/>
        <v>30.73</v>
      </c>
      <c r="J29" s="13">
        <f t="shared" si="4"/>
        <v>0.68300000000000005</v>
      </c>
      <c r="K29" s="13">
        <f t="shared" si="4"/>
        <v>3.496</v>
      </c>
      <c r="L29" s="13">
        <f t="shared" si="4"/>
        <v>536.32999999999993</v>
      </c>
      <c r="M29" s="13">
        <f t="shared" si="4"/>
        <v>86.716999999999999</v>
      </c>
      <c r="N29" s="13">
        <f t="shared" si="4"/>
        <v>773.65</v>
      </c>
      <c r="O29" s="13">
        <f t="shared" si="4"/>
        <v>14.150000000000002</v>
      </c>
    </row>
    <row r="30" spans="1:15" ht="26.25" thickBot="1" x14ac:dyDescent="0.3">
      <c r="A30" s="2"/>
      <c r="B30" s="3" t="s">
        <v>38</v>
      </c>
      <c r="C30" s="3">
        <v>1600</v>
      </c>
      <c r="D30" s="4">
        <v>42</v>
      </c>
      <c r="E30" s="4">
        <v>47</v>
      </c>
      <c r="F30" s="4">
        <v>203</v>
      </c>
      <c r="G30" s="4">
        <v>1400</v>
      </c>
      <c r="H30" s="4">
        <v>0.8</v>
      </c>
      <c r="I30" s="4">
        <v>45</v>
      </c>
      <c r="J30" s="4">
        <v>450</v>
      </c>
      <c r="K30" s="4">
        <v>5</v>
      </c>
      <c r="L30" s="4">
        <v>800</v>
      </c>
      <c r="M30" s="4">
        <v>80</v>
      </c>
      <c r="N30" s="4">
        <v>1000</v>
      </c>
      <c r="O30" s="4">
        <v>10</v>
      </c>
    </row>
    <row r="31" spans="1:15" ht="15.75" x14ac:dyDescent="0.25">
      <c r="A31" s="14"/>
    </row>
  </sheetData>
  <mergeCells count="14">
    <mergeCell ref="A22:O22"/>
    <mergeCell ref="A1:O1"/>
    <mergeCell ref="G3:G4"/>
    <mergeCell ref="H3:K3"/>
    <mergeCell ref="L3:O3"/>
    <mergeCell ref="A5:O5"/>
    <mergeCell ref="A11:O11"/>
    <mergeCell ref="A14:O1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view="pageBreakPreview" zoomScaleNormal="100" zoomScaleSheetLayoutView="100" workbookViewId="0">
      <selection activeCell="A11" sqref="A11:O11"/>
    </sheetView>
  </sheetViews>
  <sheetFormatPr defaultRowHeight="15" x14ac:dyDescent="0.25"/>
  <cols>
    <col min="2" max="2" width="15.7109375" customWidth="1"/>
    <col min="3" max="3" width="9.85546875" customWidth="1"/>
  </cols>
  <sheetData>
    <row r="1" spans="1:15" ht="18.75" x14ac:dyDescent="0.25">
      <c r="A1" s="20" t="s">
        <v>103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thickBot="1" x14ac:dyDescent="0.3">
      <c r="A2" s="8" t="s">
        <v>75</v>
      </c>
      <c r="C2" s="8" t="s">
        <v>40</v>
      </c>
    </row>
    <row r="3" spans="1:15" ht="15.75" thickBot="1" x14ac:dyDescent="0.3">
      <c r="A3" s="26" t="s">
        <v>0</v>
      </c>
      <c r="B3" s="26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3" t="s">
        <v>7</v>
      </c>
      <c r="I3" s="24"/>
      <c r="J3" s="24"/>
      <c r="K3" s="25"/>
      <c r="L3" s="23" t="s">
        <v>8</v>
      </c>
      <c r="M3" s="24"/>
      <c r="N3" s="24"/>
      <c r="O3" s="25"/>
    </row>
    <row r="4" spans="1:15" ht="22.9" customHeight="1" thickBot="1" x14ac:dyDescent="0.3">
      <c r="A4" s="27"/>
      <c r="B4" s="27"/>
      <c r="C4" s="22"/>
      <c r="D4" s="22"/>
      <c r="E4" s="22"/>
      <c r="F4" s="22"/>
      <c r="G4" s="22"/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ht="15.75" thickBot="1" x14ac:dyDescent="0.3">
      <c r="A5" s="17" t="s">
        <v>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1:15" ht="39" thickBot="1" x14ac:dyDescent="0.3">
      <c r="A6" s="2"/>
      <c r="B6" s="3" t="s">
        <v>76</v>
      </c>
      <c r="C6" s="3">
        <v>150</v>
      </c>
      <c r="D6" s="3">
        <v>3.45</v>
      </c>
      <c r="E6" s="3">
        <v>3.92</v>
      </c>
      <c r="F6" s="3">
        <v>17.36</v>
      </c>
      <c r="G6" s="3">
        <v>124</v>
      </c>
      <c r="H6" s="3">
        <v>6.6000000000000003E-2</v>
      </c>
      <c r="I6" s="3">
        <v>0.8</v>
      </c>
      <c r="J6" s="3">
        <v>1.2999999999999999E-2</v>
      </c>
      <c r="K6" s="3">
        <v>0.24</v>
      </c>
      <c r="L6" s="3">
        <v>119.2</v>
      </c>
      <c r="M6" s="3">
        <v>9.1999999999999993</v>
      </c>
      <c r="N6" s="3">
        <v>99.2</v>
      </c>
      <c r="O6" s="3">
        <v>1.2</v>
      </c>
    </row>
    <row r="7" spans="1:15" ht="15.75" thickBot="1" x14ac:dyDescent="0.3">
      <c r="A7" s="16"/>
      <c r="B7" s="3" t="s">
        <v>19</v>
      </c>
      <c r="C7" s="3">
        <v>20</v>
      </c>
      <c r="D7" s="3">
        <v>0.84</v>
      </c>
      <c r="E7" s="3">
        <v>2.2000000000000002</v>
      </c>
      <c r="F7" s="3">
        <v>9.0399999999999991</v>
      </c>
      <c r="G7" s="3">
        <v>59.5</v>
      </c>
      <c r="H7" s="3">
        <v>1.4999999999999999E-2</v>
      </c>
      <c r="I7" s="3">
        <v>0</v>
      </c>
      <c r="J7" s="3">
        <v>2.2000000000000002</v>
      </c>
      <c r="K7" s="3">
        <v>0.69</v>
      </c>
      <c r="L7" s="3">
        <v>5.74</v>
      </c>
      <c r="M7" s="3">
        <v>0.96</v>
      </c>
      <c r="N7" s="3">
        <v>17.8</v>
      </c>
      <c r="O7" s="3">
        <v>0.41</v>
      </c>
    </row>
    <row r="8" spans="1:15" ht="15.75" thickBot="1" x14ac:dyDescent="0.3">
      <c r="A8" s="2"/>
      <c r="B8" s="3" t="s">
        <v>20</v>
      </c>
      <c r="C8" s="3">
        <v>150</v>
      </c>
      <c r="D8" s="3">
        <v>0.15</v>
      </c>
      <c r="E8" s="3">
        <v>7.9000000000000001E-2</v>
      </c>
      <c r="F8" s="3">
        <v>11.25</v>
      </c>
      <c r="G8" s="3">
        <v>40.5</v>
      </c>
      <c r="H8" s="3">
        <v>0</v>
      </c>
      <c r="I8" s="3">
        <v>0</v>
      </c>
      <c r="J8" s="3">
        <v>0</v>
      </c>
      <c r="K8" s="3">
        <v>0</v>
      </c>
      <c r="L8" s="3">
        <v>3.7</v>
      </c>
      <c r="M8" s="3">
        <v>1</v>
      </c>
      <c r="N8" s="3">
        <v>6</v>
      </c>
      <c r="O8" s="3">
        <v>0.25</v>
      </c>
    </row>
    <row r="9" spans="1:15" ht="15.75" thickBot="1" x14ac:dyDescent="0.3">
      <c r="A9" s="2"/>
      <c r="B9" s="3" t="s">
        <v>21</v>
      </c>
      <c r="C9" s="3">
        <f>SUM(C6:C8)</f>
        <v>320</v>
      </c>
      <c r="D9" s="4">
        <f>SUM(D6:D8)</f>
        <v>4.4400000000000004</v>
      </c>
      <c r="E9" s="4">
        <f>SUM(E6:E8)</f>
        <v>6.1989999999999998</v>
      </c>
      <c r="F9" s="4">
        <f>SUM(F6:F8)</f>
        <v>37.65</v>
      </c>
      <c r="G9" s="4">
        <f>SUM(G6:G8)</f>
        <v>224</v>
      </c>
      <c r="H9" s="4">
        <f>SUM(H6:H8)</f>
        <v>8.1000000000000003E-2</v>
      </c>
      <c r="I9" s="4">
        <f>SUM(I6:I8)</f>
        <v>0.8</v>
      </c>
      <c r="J9" s="4">
        <f>SUM(J6:J8)</f>
        <v>2.2130000000000001</v>
      </c>
      <c r="K9" s="4">
        <f>SUM(K6:K8)</f>
        <v>0.92999999999999994</v>
      </c>
      <c r="L9" s="4">
        <f>SUM(L6:L8)</f>
        <v>128.63999999999999</v>
      </c>
      <c r="M9" s="4">
        <f>SUM(M6:M8)</f>
        <v>11.16</v>
      </c>
      <c r="N9" s="4">
        <f>SUM(N6:N8)</f>
        <v>123</v>
      </c>
      <c r="O9" s="4">
        <f>SUM(O6:O8)</f>
        <v>1.8599999999999999</v>
      </c>
    </row>
    <row r="10" spans="1:15" ht="15.75" thickBot="1" x14ac:dyDescent="0.3">
      <c r="A10" s="17" t="s">
        <v>22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</row>
    <row r="11" spans="1:15" ht="15.75" thickBot="1" x14ac:dyDescent="0.3">
      <c r="A11" s="2"/>
      <c r="B11" s="3" t="s">
        <v>43</v>
      </c>
      <c r="C11" s="3">
        <v>150</v>
      </c>
      <c r="D11" s="3">
        <v>0.15</v>
      </c>
      <c r="E11" s="3">
        <v>7.9000000000000001E-2</v>
      </c>
      <c r="F11" s="3">
        <v>11.25</v>
      </c>
      <c r="G11" s="3">
        <v>40.5</v>
      </c>
      <c r="H11" s="3">
        <v>0</v>
      </c>
      <c r="I11" s="3">
        <v>0</v>
      </c>
      <c r="J11" s="3">
        <v>0</v>
      </c>
      <c r="K11" s="3">
        <v>0</v>
      </c>
      <c r="L11" s="3">
        <v>4.5</v>
      </c>
      <c r="M11" s="3">
        <v>3.6</v>
      </c>
      <c r="N11" s="3">
        <v>7.2</v>
      </c>
      <c r="O11" s="3">
        <v>0.9</v>
      </c>
    </row>
    <row r="12" spans="1:15" ht="15.75" thickBot="1" x14ac:dyDescent="0.3">
      <c r="A12" s="2"/>
      <c r="B12" s="3" t="s">
        <v>21</v>
      </c>
      <c r="C12" s="3">
        <f>C11</f>
        <v>150</v>
      </c>
      <c r="D12" s="4">
        <f>SUM(D11)</f>
        <v>0.15</v>
      </c>
      <c r="E12" s="4">
        <f t="shared" ref="E12:O12" si="0">SUM(E11)</f>
        <v>7.9000000000000001E-2</v>
      </c>
      <c r="F12" s="4">
        <f t="shared" si="0"/>
        <v>11.25</v>
      </c>
      <c r="G12" s="4">
        <f t="shared" si="0"/>
        <v>40.5</v>
      </c>
      <c r="H12" s="4">
        <f t="shared" si="0"/>
        <v>0</v>
      </c>
      <c r="I12" s="4">
        <f t="shared" si="0"/>
        <v>0</v>
      </c>
      <c r="J12" s="4">
        <f t="shared" si="0"/>
        <v>0</v>
      </c>
      <c r="K12" s="4">
        <f t="shared" si="0"/>
        <v>0</v>
      </c>
      <c r="L12" s="4">
        <f t="shared" si="0"/>
        <v>4.5</v>
      </c>
      <c r="M12" s="4">
        <f t="shared" si="0"/>
        <v>3.6</v>
      </c>
      <c r="N12" s="4">
        <f t="shared" si="0"/>
        <v>7.2</v>
      </c>
      <c r="O12" s="4">
        <f t="shared" si="0"/>
        <v>0.9</v>
      </c>
    </row>
    <row r="13" spans="1:15" ht="15.75" thickBot="1" x14ac:dyDescent="0.3">
      <c r="A13" s="17" t="s">
        <v>24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9"/>
    </row>
    <row r="14" spans="1:15" ht="39" thickBot="1" x14ac:dyDescent="0.3">
      <c r="A14" s="2"/>
      <c r="B14" s="3" t="s">
        <v>77</v>
      </c>
      <c r="C14" s="3" t="s">
        <v>105</v>
      </c>
      <c r="D14" s="3">
        <v>2.78</v>
      </c>
      <c r="E14" s="3">
        <v>4.45</v>
      </c>
      <c r="F14" s="3">
        <v>17.66</v>
      </c>
      <c r="G14" s="3">
        <v>120.03</v>
      </c>
      <c r="H14" s="3">
        <v>0.1</v>
      </c>
      <c r="I14" s="3">
        <v>8.26</v>
      </c>
      <c r="J14" s="3">
        <v>0.2</v>
      </c>
      <c r="K14" s="3">
        <v>0.2</v>
      </c>
      <c r="L14" s="3">
        <v>25.83</v>
      </c>
      <c r="M14" s="3">
        <v>11.86</v>
      </c>
      <c r="N14" s="3">
        <v>75.430000000000007</v>
      </c>
      <c r="O14" s="3">
        <v>1.03</v>
      </c>
    </row>
    <row r="15" spans="1:15" ht="15.75" thickBot="1" x14ac:dyDescent="0.3">
      <c r="A15" s="2"/>
      <c r="B15" s="3" t="s">
        <v>110</v>
      </c>
      <c r="C15" s="9" t="s">
        <v>106</v>
      </c>
      <c r="D15" s="3">
        <v>16.489999999999998</v>
      </c>
      <c r="E15" s="3">
        <v>16.7</v>
      </c>
      <c r="F15" s="3">
        <v>3.26</v>
      </c>
      <c r="G15" s="3">
        <v>228.9</v>
      </c>
      <c r="H15" s="3">
        <v>0.04</v>
      </c>
      <c r="I15" s="3">
        <v>1.05</v>
      </c>
      <c r="J15" s="3">
        <v>0.01</v>
      </c>
      <c r="K15" s="3">
        <v>2.31</v>
      </c>
      <c r="L15" s="3">
        <v>14.7</v>
      </c>
      <c r="M15" s="3">
        <v>21</v>
      </c>
      <c r="N15" s="3">
        <v>157.5</v>
      </c>
      <c r="O15" s="3">
        <v>2.1</v>
      </c>
    </row>
    <row r="16" spans="1:15" ht="15.75" thickBot="1" x14ac:dyDescent="0.3">
      <c r="A16" s="2"/>
      <c r="B16" s="3" t="s">
        <v>28</v>
      </c>
      <c r="C16" s="3">
        <v>120</v>
      </c>
      <c r="D16" s="3">
        <v>2.5550000000000002</v>
      </c>
      <c r="E16" s="3">
        <v>3.24</v>
      </c>
      <c r="F16" s="3">
        <v>38.89</v>
      </c>
      <c r="G16" s="3">
        <v>199.61</v>
      </c>
      <c r="H16" s="3">
        <v>0.51</v>
      </c>
      <c r="I16" s="3">
        <v>0</v>
      </c>
      <c r="J16" s="3">
        <v>0</v>
      </c>
      <c r="K16" s="3">
        <v>1.5</v>
      </c>
      <c r="L16" s="3">
        <v>60</v>
      </c>
      <c r="M16" s="3">
        <v>15.2</v>
      </c>
      <c r="N16" s="3">
        <v>1.5</v>
      </c>
      <c r="O16" s="3">
        <v>0.31</v>
      </c>
    </row>
    <row r="17" spans="1:15" ht="39" thickBot="1" x14ac:dyDescent="0.3">
      <c r="A17" s="2"/>
      <c r="B17" s="3" t="s">
        <v>78</v>
      </c>
      <c r="C17" s="3">
        <v>150</v>
      </c>
      <c r="D17" s="3">
        <v>0.15</v>
      </c>
      <c r="E17" s="3">
        <v>7.1999999999999995E-2</v>
      </c>
      <c r="F17" s="3">
        <v>17.064</v>
      </c>
      <c r="G17" s="3">
        <v>65.239999999999995</v>
      </c>
      <c r="H17" s="3">
        <v>5.8999999999999999E-3</v>
      </c>
      <c r="I17" s="3">
        <v>34.899000000000001</v>
      </c>
      <c r="J17" s="3">
        <v>0</v>
      </c>
      <c r="K17" s="3">
        <v>0</v>
      </c>
      <c r="L17" s="3">
        <v>3.79</v>
      </c>
      <c r="M17" s="3">
        <v>0</v>
      </c>
      <c r="N17" s="3">
        <v>0</v>
      </c>
      <c r="O17" s="3">
        <v>0.19900000000000001</v>
      </c>
    </row>
    <row r="18" spans="1:15" ht="15.75" thickBot="1" x14ac:dyDescent="0.3">
      <c r="A18" s="2"/>
      <c r="B18" s="3" t="s">
        <v>31</v>
      </c>
      <c r="C18" s="3">
        <v>40</v>
      </c>
      <c r="D18" s="3">
        <v>2.6</v>
      </c>
      <c r="E18" s="3">
        <v>0.34</v>
      </c>
      <c r="F18" s="3">
        <v>16.7</v>
      </c>
      <c r="G18" s="3">
        <v>80.8</v>
      </c>
      <c r="H18" s="3">
        <v>0.11</v>
      </c>
      <c r="I18" s="3">
        <v>0</v>
      </c>
      <c r="J18" s="3">
        <v>0</v>
      </c>
      <c r="K18" s="3">
        <v>0.9</v>
      </c>
      <c r="L18" s="3">
        <v>7.12</v>
      </c>
      <c r="M18" s="3">
        <v>7.57</v>
      </c>
      <c r="N18" s="3">
        <v>44.55</v>
      </c>
      <c r="O18" s="3">
        <v>0.57999999999999996</v>
      </c>
    </row>
    <row r="19" spans="1:15" ht="15.75" thickBot="1" x14ac:dyDescent="0.3">
      <c r="A19" s="2"/>
      <c r="B19" s="3" t="s">
        <v>21</v>
      </c>
      <c r="C19" s="3">
        <f>SUM(C16:C18)+150+15+10+55+50</f>
        <v>590</v>
      </c>
      <c r="D19" s="4">
        <f>SUM(D14:D18)</f>
        <v>24.574999999999999</v>
      </c>
      <c r="E19" s="4">
        <f t="shared" ref="E19:O19" si="1">SUM(E14:E18)</f>
        <v>24.802</v>
      </c>
      <c r="F19" s="4">
        <f t="shared" si="1"/>
        <v>93.573999999999998</v>
      </c>
      <c r="G19" s="4">
        <f t="shared" si="1"/>
        <v>694.57999999999993</v>
      </c>
      <c r="H19" s="4">
        <f t="shared" si="1"/>
        <v>0.76590000000000003</v>
      </c>
      <c r="I19" s="4">
        <f t="shared" si="1"/>
        <v>44.209000000000003</v>
      </c>
      <c r="J19" s="4">
        <f t="shared" si="1"/>
        <v>0.21000000000000002</v>
      </c>
      <c r="K19" s="4">
        <f t="shared" si="1"/>
        <v>4.91</v>
      </c>
      <c r="L19" s="4">
        <f t="shared" si="1"/>
        <v>111.44000000000001</v>
      </c>
      <c r="M19" s="4">
        <f t="shared" si="1"/>
        <v>55.63</v>
      </c>
      <c r="N19" s="4">
        <f t="shared" si="1"/>
        <v>278.98</v>
      </c>
      <c r="O19" s="4">
        <f t="shared" si="1"/>
        <v>4.2189999999999994</v>
      </c>
    </row>
    <row r="20" spans="1:15" ht="15.75" thickBot="1" x14ac:dyDescent="0.3">
      <c r="A20" s="17" t="s">
        <v>32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9"/>
    </row>
    <row r="21" spans="1:15" ht="15.75" thickBot="1" x14ac:dyDescent="0.3">
      <c r="A21" s="2"/>
      <c r="B21" s="3" t="s">
        <v>65</v>
      </c>
      <c r="C21" s="3">
        <v>150</v>
      </c>
      <c r="D21" s="3">
        <v>8.0500000000000007</v>
      </c>
      <c r="E21" s="3">
        <v>14.308</v>
      </c>
      <c r="F21" s="3">
        <v>5.7779999999999996</v>
      </c>
      <c r="G21" s="3">
        <v>195.47</v>
      </c>
      <c r="H21" s="3">
        <v>0.6</v>
      </c>
      <c r="I21" s="3">
        <v>0.32400000000000001</v>
      </c>
      <c r="J21" s="3">
        <v>0.39600000000000002</v>
      </c>
      <c r="K21" s="3">
        <v>0</v>
      </c>
      <c r="L21" s="3">
        <v>181.74600000000001</v>
      </c>
      <c r="M21" s="3">
        <v>13.9</v>
      </c>
      <c r="N21" s="3">
        <v>272.7</v>
      </c>
      <c r="O21" s="3">
        <v>2.3759999999999999</v>
      </c>
    </row>
    <row r="22" spans="1:15" ht="15.75" thickBot="1" x14ac:dyDescent="0.3">
      <c r="A22" s="2"/>
      <c r="B22" s="3" t="s">
        <v>42</v>
      </c>
      <c r="C22" s="3">
        <v>40</v>
      </c>
      <c r="D22" s="3">
        <v>3</v>
      </c>
      <c r="E22" s="3">
        <v>1.2</v>
      </c>
      <c r="F22" s="3">
        <v>20.6</v>
      </c>
      <c r="G22" s="3">
        <v>104.8</v>
      </c>
      <c r="H22" s="3">
        <v>0</v>
      </c>
      <c r="I22" s="3">
        <v>0</v>
      </c>
      <c r="J22" s="3">
        <v>0</v>
      </c>
      <c r="K22" s="3">
        <v>0</v>
      </c>
      <c r="L22" s="3">
        <v>7.6</v>
      </c>
      <c r="M22" s="3">
        <v>1.2</v>
      </c>
      <c r="N22" s="3">
        <v>26</v>
      </c>
      <c r="O22" s="3">
        <v>0.4</v>
      </c>
    </row>
    <row r="23" spans="1:15" ht="15.75" thickBot="1" x14ac:dyDescent="0.3">
      <c r="A23" s="2"/>
      <c r="B23" s="3" t="s">
        <v>79</v>
      </c>
      <c r="C23" s="3">
        <v>150</v>
      </c>
      <c r="D23" s="3">
        <v>0.15</v>
      </c>
      <c r="E23" s="3">
        <v>7.9000000000000001E-2</v>
      </c>
      <c r="F23" s="3">
        <v>11.25</v>
      </c>
      <c r="G23" s="3">
        <v>40.5</v>
      </c>
      <c r="H23" s="3">
        <v>0</v>
      </c>
      <c r="I23" s="3">
        <v>0</v>
      </c>
      <c r="J23" s="3">
        <v>0</v>
      </c>
      <c r="K23" s="3">
        <v>0</v>
      </c>
      <c r="L23" s="3">
        <v>3.7</v>
      </c>
      <c r="M23" s="3">
        <v>1</v>
      </c>
      <c r="N23" s="3">
        <v>6</v>
      </c>
      <c r="O23" s="3">
        <v>0.25</v>
      </c>
    </row>
    <row r="24" spans="1:15" ht="15.75" thickBot="1" x14ac:dyDescent="0.3">
      <c r="A24" s="2"/>
      <c r="B24" s="3" t="s">
        <v>21</v>
      </c>
      <c r="C24" s="3">
        <f>SUM(C21:C23)</f>
        <v>340</v>
      </c>
      <c r="D24" s="4">
        <f>SUM(D21:D23)</f>
        <v>11.200000000000001</v>
      </c>
      <c r="E24" s="4">
        <f t="shared" ref="E24:O24" si="2">SUM(E21:E23)</f>
        <v>15.587</v>
      </c>
      <c r="F24" s="4">
        <f t="shared" si="2"/>
        <v>37.628</v>
      </c>
      <c r="G24" s="4">
        <f t="shared" si="2"/>
        <v>340.77</v>
      </c>
      <c r="H24" s="4">
        <f t="shared" si="2"/>
        <v>0.6</v>
      </c>
      <c r="I24" s="4">
        <f t="shared" si="2"/>
        <v>0.32400000000000001</v>
      </c>
      <c r="J24" s="4">
        <f t="shared" si="2"/>
        <v>0.39600000000000002</v>
      </c>
      <c r="K24" s="4">
        <f t="shared" si="2"/>
        <v>0</v>
      </c>
      <c r="L24" s="4">
        <f t="shared" si="2"/>
        <v>193.04599999999999</v>
      </c>
      <c r="M24" s="4">
        <f t="shared" si="2"/>
        <v>16.100000000000001</v>
      </c>
      <c r="N24" s="4">
        <f t="shared" si="2"/>
        <v>304.7</v>
      </c>
      <c r="O24" s="4">
        <f t="shared" si="2"/>
        <v>3.0259999999999998</v>
      </c>
    </row>
    <row r="25" spans="1:15" ht="15.75" thickBot="1" x14ac:dyDescent="0.3">
      <c r="A25" s="2"/>
      <c r="B25" s="3"/>
      <c r="C25" s="3" t="s">
        <v>2</v>
      </c>
      <c r="D25" s="3" t="s">
        <v>3</v>
      </c>
      <c r="E25" s="3" t="s">
        <v>35</v>
      </c>
      <c r="F25" s="3" t="s">
        <v>36</v>
      </c>
      <c r="G25" s="3" t="s">
        <v>6</v>
      </c>
      <c r="H25" s="3" t="s">
        <v>9</v>
      </c>
      <c r="I25" s="3" t="s">
        <v>10</v>
      </c>
      <c r="J25" s="3" t="s">
        <v>11</v>
      </c>
      <c r="K25" s="3" t="s">
        <v>12</v>
      </c>
      <c r="L25" s="3" t="s">
        <v>13</v>
      </c>
      <c r="M25" s="3" t="s">
        <v>14</v>
      </c>
      <c r="N25" s="3" t="s">
        <v>15</v>
      </c>
      <c r="O25" s="3" t="s">
        <v>16</v>
      </c>
    </row>
    <row r="26" spans="1:15" ht="15.75" thickBot="1" x14ac:dyDescent="0.3">
      <c r="A26" s="2"/>
      <c r="B26" s="3" t="s">
        <v>37</v>
      </c>
      <c r="C26" s="13">
        <f>C24+C19+C12+C9</f>
        <v>1400</v>
      </c>
      <c r="D26" s="13">
        <f>D24+D19+D12+D9</f>
        <v>40.364999999999995</v>
      </c>
      <c r="E26" s="13">
        <f t="shared" ref="E26:O26" si="3">E24+E19+E12+E9</f>
        <v>46.666999999999994</v>
      </c>
      <c r="F26" s="13">
        <f t="shared" si="3"/>
        <v>180.102</v>
      </c>
      <c r="G26" s="13">
        <f t="shared" si="3"/>
        <v>1299.8499999999999</v>
      </c>
      <c r="H26" s="13">
        <f t="shared" si="3"/>
        <v>1.4468999999999999</v>
      </c>
      <c r="I26" s="13">
        <f t="shared" si="3"/>
        <v>45.332999999999998</v>
      </c>
      <c r="J26" s="13">
        <f t="shared" si="3"/>
        <v>2.819</v>
      </c>
      <c r="K26" s="13">
        <f t="shared" si="3"/>
        <v>5.84</v>
      </c>
      <c r="L26" s="13">
        <f t="shared" si="3"/>
        <v>437.62599999999998</v>
      </c>
      <c r="M26" s="13">
        <f t="shared" si="3"/>
        <v>86.49</v>
      </c>
      <c r="N26" s="13">
        <f t="shared" si="3"/>
        <v>713.88000000000011</v>
      </c>
      <c r="O26" s="13">
        <f t="shared" si="3"/>
        <v>10.004999999999999</v>
      </c>
    </row>
    <row r="27" spans="1:15" ht="26.25" thickBot="1" x14ac:dyDescent="0.3">
      <c r="A27" s="2"/>
      <c r="B27" s="3" t="s">
        <v>38</v>
      </c>
      <c r="C27" s="3">
        <v>1600</v>
      </c>
      <c r="D27" s="4">
        <v>42</v>
      </c>
      <c r="E27" s="4">
        <v>47</v>
      </c>
      <c r="F27" s="4">
        <v>203</v>
      </c>
      <c r="G27" s="4">
        <v>1400</v>
      </c>
      <c r="H27" s="4">
        <v>0.8</v>
      </c>
      <c r="I27" s="4">
        <v>45</v>
      </c>
      <c r="J27" s="4">
        <v>450</v>
      </c>
      <c r="K27" s="4">
        <v>5</v>
      </c>
      <c r="L27" s="4">
        <v>800</v>
      </c>
      <c r="M27" s="4">
        <v>80</v>
      </c>
      <c r="N27" s="4">
        <v>1000</v>
      </c>
      <c r="O27" s="4">
        <v>10</v>
      </c>
    </row>
    <row r="28" spans="1:15" ht="15.75" x14ac:dyDescent="0.25">
      <c r="A28" s="15"/>
    </row>
    <row r="29" spans="1:15" ht="15.75" x14ac:dyDescent="0.25">
      <c r="A29" s="15"/>
    </row>
    <row r="30" spans="1:15" ht="15.75" x14ac:dyDescent="0.25">
      <c r="A30" s="15"/>
    </row>
  </sheetData>
  <mergeCells count="14">
    <mergeCell ref="A20:O20"/>
    <mergeCell ref="A1:O1"/>
    <mergeCell ref="G3:G4"/>
    <mergeCell ref="H3:K3"/>
    <mergeCell ref="L3:O3"/>
    <mergeCell ref="A5:O5"/>
    <mergeCell ref="A10:O10"/>
    <mergeCell ref="A13:O1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view="pageBreakPreview" topLeftCell="A7" zoomScaleNormal="100" zoomScaleSheetLayoutView="100" workbookViewId="0">
      <selection activeCell="B22" sqref="B22"/>
    </sheetView>
  </sheetViews>
  <sheetFormatPr defaultRowHeight="15" x14ac:dyDescent="0.25"/>
  <cols>
    <col min="2" max="2" width="12.85546875" customWidth="1"/>
  </cols>
  <sheetData>
    <row r="1" spans="1:16" ht="18.75" x14ac:dyDescent="0.25">
      <c r="A1" s="20" t="s">
        <v>103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6" ht="19.5" thickBot="1" x14ac:dyDescent="0.3">
      <c r="A2" s="8" t="s">
        <v>80</v>
      </c>
      <c r="C2" s="8" t="s">
        <v>81</v>
      </c>
    </row>
    <row r="3" spans="1:16" ht="15.75" thickBot="1" x14ac:dyDescent="0.3">
      <c r="A3" s="26" t="s">
        <v>0</v>
      </c>
      <c r="B3" s="26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3" t="s">
        <v>7</v>
      </c>
      <c r="I3" s="24"/>
      <c r="J3" s="24"/>
      <c r="K3" s="25"/>
      <c r="L3" s="23" t="s">
        <v>8</v>
      </c>
      <c r="M3" s="24"/>
      <c r="N3" s="24"/>
      <c r="O3" s="25"/>
    </row>
    <row r="4" spans="1:16" ht="15.75" thickBot="1" x14ac:dyDescent="0.3">
      <c r="A4" s="27"/>
      <c r="B4" s="27"/>
      <c r="C4" s="22"/>
      <c r="D4" s="22"/>
      <c r="E4" s="22"/>
      <c r="F4" s="22"/>
      <c r="G4" s="22"/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6" ht="15.75" thickBot="1" x14ac:dyDescent="0.3">
      <c r="A5" s="17" t="s">
        <v>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1:16" ht="39" thickBot="1" x14ac:dyDescent="0.3">
      <c r="A6" s="2"/>
      <c r="B6" s="3" t="s">
        <v>82</v>
      </c>
      <c r="C6" s="3">
        <v>150</v>
      </c>
      <c r="D6" s="3">
        <v>2.4</v>
      </c>
      <c r="E6" s="3">
        <v>8.42</v>
      </c>
      <c r="F6" s="3">
        <v>13.5</v>
      </c>
      <c r="G6" s="3">
        <v>174.94</v>
      </c>
      <c r="H6" s="3">
        <v>0.1</v>
      </c>
      <c r="I6" s="3">
        <v>0.9</v>
      </c>
      <c r="J6" s="3">
        <v>0.26</v>
      </c>
      <c r="K6" s="3">
        <v>0.12</v>
      </c>
      <c r="L6" s="3">
        <v>185.86</v>
      </c>
      <c r="M6" s="3">
        <v>15.27</v>
      </c>
      <c r="N6" s="3">
        <v>182.4</v>
      </c>
      <c r="O6" s="3">
        <v>0.72</v>
      </c>
    </row>
    <row r="7" spans="1:16" ht="26.25" thickBot="1" x14ac:dyDescent="0.3">
      <c r="A7" s="2"/>
      <c r="B7" s="3" t="s">
        <v>63</v>
      </c>
      <c r="C7" s="3">
        <v>5</v>
      </c>
      <c r="D7" s="3">
        <v>0</v>
      </c>
      <c r="E7" s="3">
        <v>4.0999999999999996</v>
      </c>
      <c r="F7" s="3">
        <v>0</v>
      </c>
      <c r="G7" s="3">
        <v>37.4</v>
      </c>
      <c r="H7" s="3">
        <v>0</v>
      </c>
      <c r="I7" s="3">
        <v>0</v>
      </c>
      <c r="J7" s="3">
        <v>0</v>
      </c>
      <c r="K7" s="3">
        <v>0</v>
      </c>
      <c r="L7" s="3">
        <v>0.6</v>
      </c>
      <c r="M7" s="3">
        <v>0</v>
      </c>
      <c r="N7" s="3">
        <v>1</v>
      </c>
      <c r="O7" s="3">
        <v>0</v>
      </c>
    </row>
    <row r="8" spans="1:16" ht="26.25" thickBot="1" x14ac:dyDescent="0.3">
      <c r="A8" s="2"/>
      <c r="B8" s="3" t="s">
        <v>42</v>
      </c>
      <c r="C8" s="3">
        <v>40</v>
      </c>
      <c r="D8" s="3">
        <v>3</v>
      </c>
      <c r="E8" s="3">
        <v>1.2</v>
      </c>
      <c r="F8" s="3">
        <v>20.6</v>
      </c>
      <c r="G8" s="3">
        <v>104.8</v>
      </c>
      <c r="H8" s="3">
        <v>0</v>
      </c>
      <c r="I8" s="3">
        <v>0</v>
      </c>
      <c r="J8" s="3">
        <v>0</v>
      </c>
      <c r="K8" s="3">
        <v>0</v>
      </c>
      <c r="L8" s="3">
        <v>7.6</v>
      </c>
      <c r="M8" s="3">
        <v>1.2</v>
      </c>
      <c r="N8" s="3">
        <v>26</v>
      </c>
      <c r="O8" s="3">
        <v>0.4</v>
      </c>
    </row>
    <row r="9" spans="1:16" ht="15.75" thickBot="1" x14ac:dyDescent="0.3">
      <c r="A9" s="2"/>
      <c r="B9" s="3" t="s">
        <v>20</v>
      </c>
      <c r="C9" s="3">
        <v>150</v>
      </c>
      <c r="D9" s="3">
        <v>0.15</v>
      </c>
      <c r="E9" s="3">
        <v>7.9000000000000001E-2</v>
      </c>
      <c r="F9" s="3">
        <v>11.25</v>
      </c>
      <c r="G9" s="3">
        <v>40.5</v>
      </c>
      <c r="H9" s="3">
        <v>0</v>
      </c>
      <c r="I9" s="3">
        <v>0</v>
      </c>
      <c r="J9" s="3">
        <v>0</v>
      </c>
      <c r="K9" s="3">
        <v>0</v>
      </c>
      <c r="L9" s="3">
        <v>3.7</v>
      </c>
      <c r="M9" s="3">
        <v>1</v>
      </c>
      <c r="N9" s="3">
        <v>6</v>
      </c>
      <c r="O9" s="3">
        <v>0.25</v>
      </c>
    </row>
    <row r="10" spans="1:16" ht="15.75" thickBot="1" x14ac:dyDescent="0.3">
      <c r="A10" s="2"/>
      <c r="B10" s="3" t="s">
        <v>21</v>
      </c>
      <c r="C10" s="3">
        <f>SUM(C6:C9)</f>
        <v>345</v>
      </c>
      <c r="D10" s="4">
        <f>SUM(D6:D9)</f>
        <v>5.5500000000000007</v>
      </c>
      <c r="E10" s="4">
        <f t="shared" ref="E10:O10" si="0">SUM(E6:E9)</f>
        <v>13.798999999999999</v>
      </c>
      <c r="F10" s="4">
        <f t="shared" si="0"/>
        <v>45.35</v>
      </c>
      <c r="G10" s="4">
        <f t="shared" si="0"/>
        <v>357.64</v>
      </c>
      <c r="H10" s="4">
        <f t="shared" si="0"/>
        <v>0.1</v>
      </c>
      <c r="I10" s="4">
        <f t="shared" si="0"/>
        <v>0.9</v>
      </c>
      <c r="J10" s="4">
        <f t="shared" si="0"/>
        <v>0.26</v>
      </c>
      <c r="K10" s="4">
        <f t="shared" si="0"/>
        <v>0.12</v>
      </c>
      <c r="L10" s="4">
        <f t="shared" si="0"/>
        <v>197.76</v>
      </c>
      <c r="M10" s="4">
        <f t="shared" si="0"/>
        <v>17.47</v>
      </c>
      <c r="N10" s="4">
        <f t="shared" si="0"/>
        <v>215.4</v>
      </c>
      <c r="O10" s="4">
        <f t="shared" si="0"/>
        <v>1.37</v>
      </c>
    </row>
    <row r="11" spans="1:16" ht="15.75" thickBot="1" x14ac:dyDescent="0.3">
      <c r="A11" s="17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</row>
    <row r="12" spans="1:16" ht="15.75" thickBot="1" x14ac:dyDescent="0.3">
      <c r="A12" s="16"/>
      <c r="B12" s="3" t="s">
        <v>43</v>
      </c>
      <c r="C12" s="3">
        <v>150</v>
      </c>
      <c r="D12" s="3">
        <v>0.15</v>
      </c>
      <c r="E12" s="3">
        <v>7.9000000000000001E-2</v>
      </c>
      <c r="F12" s="3">
        <v>11.25</v>
      </c>
      <c r="G12" s="3">
        <v>40.5</v>
      </c>
      <c r="H12" s="3">
        <v>0</v>
      </c>
      <c r="I12" s="3">
        <v>0</v>
      </c>
      <c r="J12" s="3">
        <v>0</v>
      </c>
      <c r="K12" s="3">
        <v>0</v>
      </c>
      <c r="L12" s="3">
        <v>4.5</v>
      </c>
      <c r="M12" s="3">
        <v>3.6</v>
      </c>
      <c r="N12" s="3">
        <v>7.2</v>
      </c>
      <c r="O12" s="3">
        <v>0.9</v>
      </c>
      <c r="P12" s="3"/>
    </row>
    <row r="13" spans="1:16" ht="15.75" thickBot="1" x14ac:dyDescent="0.3">
      <c r="A13" s="2"/>
      <c r="B13" s="3" t="s">
        <v>21</v>
      </c>
      <c r="C13" s="3">
        <f>C12</f>
        <v>150</v>
      </c>
      <c r="D13" s="4">
        <f>SUM(D12)</f>
        <v>0.15</v>
      </c>
      <c r="E13" s="4">
        <f t="shared" ref="E13:O13" si="1">SUM(E12)</f>
        <v>7.9000000000000001E-2</v>
      </c>
      <c r="F13" s="4">
        <f t="shared" si="1"/>
        <v>11.25</v>
      </c>
      <c r="G13" s="4">
        <f t="shared" si="1"/>
        <v>40.5</v>
      </c>
      <c r="H13" s="4">
        <f t="shared" si="1"/>
        <v>0</v>
      </c>
      <c r="I13" s="4">
        <f t="shared" si="1"/>
        <v>0</v>
      </c>
      <c r="J13" s="4">
        <f t="shared" si="1"/>
        <v>0</v>
      </c>
      <c r="K13" s="4">
        <f t="shared" si="1"/>
        <v>0</v>
      </c>
      <c r="L13" s="4">
        <f t="shared" si="1"/>
        <v>4.5</v>
      </c>
      <c r="M13" s="4">
        <f t="shared" si="1"/>
        <v>3.6</v>
      </c>
      <c r="N13" s="4">
        <f t="shared" si="1"/>
        <v>7.2</v>
      </c>
      <c r="O13" s="4">
        <f t="shared" si="1"/>
        <v>0.9</v>
      </c>
    </row>
    <row r="14" spans="1:16" ht="15.75" thickBot="1" x14ac:dyDescent="0.3">
      <c r="A14" s="17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</row>
    <row r="15" spans="1:16" ht="39" thickBot="1" x14ac:dyDescent="0.3">
      <c r="A15" s="2"/>
      <c r="B15" s="3" t="s">
        <v>83</v>
      </c>
      <c r="C15" s="3" t="s">
        <v>105</v>
      </c>
      <c r="D15" s="3">
        <v>8.5</v>
      </c>
      <c r="E15" s="3">
        <v>4.7</v>
      </c>
      <c r="F15" s="3">
        <v>4.25</v>
      </c>
      <c r="G15" s="3">
        <v>121.5</v>
      </c>
      <c r="H15" s="3">
        <v>0.1</v>
      </c>
      <c r="I15" s="3">
        <v>8.5</v>
      </c>
      <c r="J15" s="3">
        <v>50</v>
      </c>
      <c r="K15" s="3">
        <v>0.25</v>
      </c>
      <c r="L15" s="3">
        <v>21</v>
      </c>
      <c r="M15" s="3">
        <v>12</v>
      </c>
      <c r="N15" s="3">
        <v>145.75</v>
      </c>
      <c r="O15" s="3">
        <v>3</v>
      </c>
    </row>
    <row r="16" spans="1:16" ht="51.75" thickBot="1" x14ac:dyDescent="0.3">
      <c r="A16" s="2"/>
      <c r="B16" s="3" t="s">
        <v>71</v>
      </c>
      <c r="C16" s="3">
        <v>60</v>
      </c>
      <c r="D16" s="3">
        <v>3.12</v>
      </c>
      <c r="E16" s="3">
        <v>3.7</v>
      </c>
      <c r="F16" s="3">
        <v>20.399999999999999</v>
      </c>
      <c r="G16" s="3">
        <v>141.69999999999999</v>
      </c>
      <c r="H16" s="3">
        <v>0.13500000000000001</v>
      </c>
      <c r="I16" s="3">
        <v>5.0250000000000004</v>
      </c>
      <c r="J16" s="3">
        <v>4.4999999999999998E-2</v>
      </c>
      <c r="K16" s="3">
        <v>0.19500000000000001</v>
      </c>
      <c r="L16" s="3">
        <v>47.234999999999999</v>
      </c>
      <c r="M16" s="3">
        <v>6.1539999999999999</v>
      </c>
      <c r="N16" s="3">
        <v>85.424999999999997</v>
      </c>
      <c r="O16" s="3">
        <v>1.1100000000000001</v>
      </c>
    </row>
    <row r="17" spans="1:15" ht="26.25" thickBot="1" x14ac:dyDescent="0.3">
      <c r="A17" s="2"/>
      <c r="B17" s="3" t="s">
        <v>52</v>
      </c>
      <c r="C17" s="3">
        <v>120</v>
      </c>
      <c r="D17" s="11">
        <v>3.12</v>
      </c>
      <c r="E17" s="11">
        <v>5.43</v>
      </c>
      <c r="F17" s="11">
        <v>15.4</v>
      </c>
      <c r="G17" s="11">
        <v>101.6</v>
      </c>
      <c r="H17" s="11">
        <v>0.13500000000000001</v>
      </c>
      <c r="I17" s="11">
        <v>5.0250000000000004</v>
      </c>
      <c r="J17" s="11">
        <v>4.4999999999999998E-2</v>
      </c>
      <c r="K17" s="11">
        <v>0.19500000000000001</v>
      </c>
      <c r="L17" s="11">
        <v>47.234999999999999</v>
      </c>
      <c r="M17" s="11">
        <v>3.3519999999999999</v>
      </c>
      <c r="N17" s="11">
        <v>85.424999999999997</v>
      </c>
      <c r="O17" s="11">
        <v>1.1100000000000001</v>
      </c>
    </row>
    <row r="18" spans="1:15" ht="26.25" thickBot="1" x14ac:dyDescent="0.3">
      <c r="A18" s="2"/>
      <c r="B18" s="3" t="s">
        <v>53</v>
      </c>
      <c r="C18" s="3">
        <v>150</v>
      </c>
      <c r="D18" s="3">
        <v>0.45</v>
      </c>
      <c r="E18" s="3">
        <v>0.08</v>
      </c>
      <c r="F18" s="3">
        <v>13.5</v>
      </c>
      <c r="G18" s="3">
        <v>97.8</v>
      </c>
      <c r="H18" s="3">
        <v>0.01</v>
      </c>
      <c r="I18" s="3">
        <v>0</v>
      </c>
      <c r="J18" s="3">
        <v>0.01</v>
      </c>
      <c r="K18" s="3">
        <v>0.38</v>
      </c>
      <c r="L18" s="3">
        <v>15.7</v>
      </c>
      <c r="M18" s="3">
        <v>5.95</v>
      </c>
      <c r="N18" s="3">
        <v>17.2</v>
      </c>
      <c r="O18" s="3">
        <v>0.53</v>
      </c>
    </row>
    <row r="19" spans="1:15" ht="15.75" thickBot="1" x14ac:dyDescent="0.3">
      <c r="A19" s="2"/>
      <c r="B19" s="3" t="s">
        <v>31</v>
      </c>
      <c r="C19" s="3">
        <v>40</v>
      </c>
      <c r="D19" s="3">
        <v>2.6</v>
      </c>
      <c r="E19" s="3">
        <v>0.34</v>
      </c>
      <c r="F19" s="3">
        <v>16.7</v>
      </c>
      <c r="G19" s="3">
        <v>80.8</v>
      </c>
      <c r="H19" s="3">
        <v>0.11</v>
      </c>
      <c r="I19" s="3">
        <v>0</v>
      </c>
      <c r="J19" s="3">
        <v>0</v>
      </c>
      <c r="K19" s="3">
        <v>0.9</v>
      </c>
      <c r="L19" s="3">
        <v>7.12</v>
      </c>
      <c r="M19" s="3">
        <v>3.57</v>
      </c>
      <c r="N19" s="3">
        <v>44.55</v>
      </c>
      <c r="O19" s="3">
        <v>0.57999999999999996</v>
      </c>
    </row>
    <row r="20" spans="1:15" ht="15.75" thickBot="1" x14ac:dyDescent="0.3">
      <c r="A20" s="2"/>
      <c r="B20" s="3" t="s">
        <v>21</v>
      </c>
      <c r="C20" s="3">
        <f>SUM(C16:C19)+150+15+10</f>
        <v>545</v>
      </c>
      <c r="D20" s="4">
        <f>SUM(D15:D19)</f>
        <v>17.790000000000003</v>
      </c>
      <c r="E20" s="4">
        <f t="shared" ref="E20:O20" si="2">SUM(E15:E19)</f>
        <v>14.25</v>
      </c>
      <c r="F20" s="4">
        <f t="shared" si="2"/>
        <v>70.25</v>
      </c>
      <c r="G20" s="4">
        <f t="shared" si="2"/>
        <v>543.4</v>
      </c>
      <c r="H20" s="4">
        <f t="shared" si="2"/>
        <v>0.49</v>
      </c>
      <c r="I20" s="4">
        <f t="shared" si="2"/>
        <v>18.55</v>
      </c>
      <c r="J20" s="4">
        <f t="shared" si="2"/>
        <v>50.1</v>
      </c>
      <c r="K20" s="4">
        <f t="shared" si="2"/>
        <v>1.92</v>
      </c>
      <c r="L20" s="4">
        <f t="shared" si="2"/>
        <v>138.29</v>
      </c>
      <c r="M20" s="4">
        <f t="shared" si="2"/>
        <v>31.026</v>
      </c>
      <c r="N20" s="4">
        <f t="shared" si="2"/>
        <v>378.35</v>
      </c>
      <c r="O20" s="4">
        <f t="shared" si="2"/>
        <v>6.330000000000001</v>
      </c>
    </row>
    <row r="21" spans="1:15" ht="15.75" thickBot="1" x14ac:dyDescent="0.3">
      <c r="A21" s="17" t="s">
        <v>32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9"/>
    </row>
    <row r="22" spans="1:15" ht="39" thickBot="1" x14ac:dyDescent="0.3">
      <c r="A22" s="2"/>
      <c r="B22" s="3" t="s">
        <v>84</v>
      </c>
      <c r="C22" s="9" t="s">
        <v>34</v>
      </c>
      <c r="D22" s="3">
        <v>14.3</v>
      </c>
      <c r="E22" s="3">
        <v>13.7</v>
      </c>
      <c r="F22" s="3">
        <v>37</v>
      </c>
      <c r="G22" s="3">
        <v>372</v>
      </c>
      <c r="H22" s="3">
        <v>0.83</v>
      </c>
      <c r="I22" s="3">
        <v>7.37</v>
      </c>
      <c r="J22" s="3">
        <v>0</v>
      </c>
      <c r="K22" s="3">
        <v>0.8</v>
      </c>
      <c r="L22" s="3">
        <v>257.39999999999998</v>
      </c>
      <c r="M22" s="3">
        <v>9.51</v>
      </c>
      <c r="N22" s="3">
        <v>162.80000000000001</v>
      </c>
      <c r="O22" s="3">
        <v>0.86</v>
      </c>
    </row>
    <row r="23" spans="1:15" ht="15.75" thickBot="1" x14ac:dyDescent="0.3">
      <c r="A23" s="2"/>
      <c r="B23" s="3" t="s">
        <v>79</v>
      </c>
      <c r="C23" s="3">
        <v>150</v>
      </c>
      <c r="D23" s="3">
        <v>0.15</v>
      </c>
      <c r="E23" s="3">
        <v>7.9000000000000001E-2</v>
      </c>
      <c r="F23" s="3">
        <v>11.25</v>
      </c>
      <c r="G23" s="3">
        <v>40.5</v>
      </c>
      <c r="H23" s="3">
        <v>0</v>
      </c>
      <c r="I23" s="3">
        <v>0</v>
      </c>
      <c r="J23" s="3">
        <v>0</v>
      </c>
      <c r="K23" s="3">
        <v>0</v>
      </c>
      <c r="L23" s="3">
        <v>3.7</v>
      </c>
      <c r="M23" s="3">
        <v>1</v>
      </c>
      <c r="N23" s="3">
        <v>6</v>
      </c>
      <c r="O23" s="3">
        <v>0.25</v>
      </c>
    </row>
    <row r="24" spans="1:15" ht="15.75" thickBot="1" x14ac:dyDescent="0.3">
      <c r="A24" s="2"/>
      <c r="B24" s="3" t="s">
        <v>21</v>
      </c>
      <c r="C24" s="3">
        <f>C23+130+15</f>
        <v>295</v>
      </c>
      <c r="D24" s="4">
        <f>SUM(D22:D23)</f>
        <v>14.450000000000001</v>
      </c>
      <c r="E24" s="4">
        <f t="shared" ref="E24:O24" si="3">SUM(E22:E23)</f>
        <v>13.779</v>
      </c>
      <c r="F24" s="4">
        <f t="shared" si="3"/>
        <v>48.25</v>
      </c>
      <c r="G24" s="4">
        <f t="shared" si="3"/>
        <v>412.5</v>
      </c>
      <c r="H24" s="4">
        <f t="shared" si="3"/>
        <v>0.83</v>
      </c>
      <c r="I24" s="4">
        <f t="shared" si="3"/>
        <v>7.37</v>
      </c>
      <c r="J24" s="4">
        <f t="shared" si="3"/>
        <v>0</v>
      </c>
      <c r="K24" s="4">
        <f t="shared" si="3"/>
        <v>0.8</v>
      </c>
      <c r="L24" s="4">
        <f t="shared" si="3"/>
        <v>261.09999999999997</v>
      </c>
      <c r="M24" s="4">
        <f t="shared" si="3"/>
        <v>10.51</v>
      </c>
      <c r="N24" s="4">
        <f t="shared" si="3"/>
        <v>168.8</v>
      </c>
      <c r="O24" s="4">
        <f t="shared" si="3"/>
        <v>1.1099999999999999</v>
      </c>
    </row>
    <row r="25" spans="1:15" ht="15.75" thickBot="1" x14ac:dyDescent="0.3">
      <c r="A25" s="2"/>
      <c r="B25" s="3"/>
      <c r="C25" s="3" t="s">
        <v>2</v>
      </c>
      <c r="D25" s="3" t="s">
        <v>3</v>
      </c>
      <c r="E25" s="3" t="s">
        <v>35</v>
      </c>
      <c r="F25" s="3" t="s">
        <v>36</v>
      </c>
      <c r="G25" s="3" t="s">
        <v>6</v>
      </c>
      <c r="H25" s="3" t="s">
        <v>9</v>
      </c>
      <c r="I25" s="3" t="s">
        <v>10</v>
      </c>
      <c r="J25" s="3" t="s">
        <v>11</v>
      </c>
      <c r="K25" s="3" t="s">
        <v>12</v>
      </c>
      <c r="L25" s="3" t="s">
        <v>13</v>
      </c>
      <c r="M25" s="3" t="s">
        <v>14</v>
      </c>
      <c r="N25" s="3" t="s">
        <v>15</v>
      </c>
      <c r="O25" s="3" t="s">
        <v>16</v>
      </c>
    </row>
    <row r="26" spans="1:15" ht="17.45" customHeight="1" thickBot="1" x14ac:dyDescent="0.3">
      <c r="A26" s="2"/>
      <c r="B26" s="3" t="s">
        <v>37</v>
      </c>
      <c r="C26" s="13">
        <f>C10+C13+C20+C24</f>
        <v>1335</v>
      </c>
      <c r="D26" s="13">
        <f>D10+D13+D20+D24</f>
        <v>37.940000000000005</v>
      </c>
      <c r="E26" s="13">
        <f t="shared" ref="E26:O26" si="4">E10+E13+E20+E24</f>
        <v>41.906999999999996</v>
      </c>
      <c r="F26" s="13">
        <f t="shared" si="4"/>
        <v>175.1</v>
      </c>
      <c r="G26" s="13">
        <f t="shared" si="4"/>
        <v>1354.04</v>
      </c>
      <c r="H26" s="13">
        <f t="shared" si="4"/>
        <v>1.42</v>
      </c>
      <c r="I26" s="13">
        <f t="shared" si="4"/>
        <v>26.82</v>
      </c>
      <c r="J26" s="13">
        <f t="shared" si="4"/>
        <v>50.36</v>
      </c>
      <c r="K26" s="13">
        <f t="shared" si="4"/>
        <v>2.84</v>
      </c>
      <c r="L26" s="13">
        <f t="shared" si="4"/>
        <v>601.64999999999986</v>
      </c>
      <c r="M26" s="13">
        <f t="shared" si="4"/>
        <v>62.606000000000002</v>
      </c>
      <c r="N26" s="13">
        <f t="shared" si="4"/>
        <v>769.75</v>
      </c>
      <c r="O26" s="13">
        <f t="shared" si="4"/>
        <v>9.7100000000000009</v>
      </c>
    </row>
    <row r="27" spans="1:15" ht="24" customHeight="1" thickBot="1" x14ac:dyDescent="0.3">
      <c r="A27" s="2"/>
      <c r="B27" s="3" t="s">
        <v>38</v>
      </c>
      <c r="C27" s="3">
        <v>1600</v>
      </c>
      <c r="D27" s="4">
        <v>42</v>
      </c>
      <c r="E27" s="4">
        <v>47</v>
      </c>
      <c r="F27" s="4">
        <v>203</v>
      </c>
      <c r="G27" s="4">
        <v>1400</v>
      </c>
      <c r="H27" s="4">
        <v>0.8</v>
      </c>
      <c r="I27" s="4">
        <v>45</v>
      </c>
      <c r="J27" s="4">
        <v>450</v>
      </c>
      <c r="K27" s="4">
        <v>5</v>
      </c>
      <c r="L27" s="4">
        <v>800</v>
      </c>
      <c r="M27" s="4">
        <v>80</v>
      </c>
      <c r="N27" s="4">
        <v>1000</v>
      </c>
      <c r="O27" s="4">
        <v>10</v>
      </c>
    </row>
    <row r="28" spans="1:15" ht="15.75" x14ac:dyDescent="0.25">
      <c r="A28" s="15"/>
    </row>
    <row r="29" spans="1:15" ht="15.75" x14ac:dyDescent="0.25">
      <c r="A29" s="15"/>
    </row>
  </sheetData>
  <mergeCells count="14">
    <mergeCell ref="A21:O21"/>
    <mergeCell ref="A1:O1"/>
    <mergeCell ref="G3:G4"/>
    <mergeCell ref="H3:K3"/>
    <mergeCell ref="L3:O3"/>
    <mergeCell ref="A5:O5"/>
    <mergeCell ref="A11:O11"/>
    <mergeCell ref="A14:O1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topLeftCell="A4" zoomScaleNormal="100" zoomScaleSheetLayoutView="100" workbookViewId="0">
      <selection activeCell="P22" sqref="P22"/>
    </sheetView>
  </sheetViews>
  <sheetFormatPr defaultRowHeight="15" x14ac:dyDescent="0.25"/>
  <cols>
    <col min="2" max="2" width="14.28515625" customWidth="1"/>
  </cols>
  <sheetData>
    <row r="1" spans="1:15" ht="18.75" x14ac:dyDescent="0.25">
      <c r="A1" s="20" t="s">
        <v>103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thickBot="1" x14ac:dyDescent="0.3">
      <c r="A2" s="8" t="s">
        <v>85</v>
      </c>
      <c r="C2" s="8" t="s">
        <v>50</v>
      </c>
    </row>
    <row r="3" spans="1:15" ht="15.75" thickBot="1" x14ac:dyDescent="0.3">
      <c r="A3" s="26" t="s">
        <v>0</v>
      </c>
      <c r="B3" s="26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3" t="s">
        <v>7</v>
      </c>
      <c r="I3" s="24"/>
      <c r="J3" s="24"/>
      <c r="K3" s="25"/>
      <c r="L3" s="23" t="s">
        <v>8</v>
      </c>
      <c r="M3" s="24"/>
      <c r="N3" s="24"/>
      <c r="O3" s="25"/>
    </row>
    <row r="4" spans="1:15" ht="23.45" customHeight="1" thickBot="1" x14ac:dyDescent="0.3">
      <c r="A4" s="27"/>
      <c r="B4" s="27"/>
      <c r="C4" s="22"/>
      <c r="D4" s="22"/>
      <c r="E4" s="22"/>
      <c r="F4" s="22"/>
      <c r="G4" s="22"/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ht="15.75" thickBot="1" x14ac:dyDescent="0.3">
      <c r="A5" s="17" t="s">
        <v>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1:15" ht="26.25" thickBot="1" x14ac:dyDescent="0.3">
      <c r="A6" s="2"/>
      <c r="B6" s="3" t="s">
        <v>86</v>
      </c>
      <c r="C6" s="3">
        <v>150</v>
      </c>
      <c r="D6" s="3">
        <v>3.55</v>
      </c>
      <c r="E6" s="3">
        <v>7.53</v>
      </c>
      <c r="F6" s="3">
        <v>29.38</v>
      </c>
      <c r="G6" s="3">
        <v>211.56</v>
      </c>
      <c r="H6" s="3">
        <v>0.15</v>
      </c>
      <c r="I6" s="3">
        <v>1.35</v>
      </c>
      <c r="J6" s="3">
        <v>5.0000000000000001E-3</v>
      </c>
      <c r="K6" s="3">
        <v>0.82</v>
      </c>
      <c r="L6" s="3">
        <v>153.9</v>
      </c>
      <c r="M6" s="3">
        <v>39.15</v>
      </c>
      <c r="N6" s="3">
        <v>197.1</v>
      </c>
      <c r="O6" s="3">
        <v>2.7</v>
      </c>
    </row>
    <row r="7" spans="1:15" ht="15.75" thickBot="1" x14ac:dyDescent="0.3">
      <c r="A7" s="2"/>
      <c r="B7" s="3" t="s">
        <v>111</v>
      </c>
      <c r="C7" s="3">
        <v>20</v>
      </c>
      <c r="D7" s="3">
        <v>0.84</v>
      </c>
      <c r="E7" s="3">
        <v>2.2000000000000002</v>
      </c>
      <c r="F7" s="3">
        <v>9.0399999999999991</v>
      </c>
      <c r="G7" s="3">
        <v>59.5</v>
      </c>
      <c r="H7" s="3">
        <v>1.4999999999999999E-2</v>
      </c>
      <c r="I7" s="3">
        <v>0</v>
      </c>
      <c r="J7" s="3">
        <v>2.2000000000000002</v>
      </c>
      <c r="K7" s="3">
        <v>0.69</v>
      </c>
      <c r="L7" s="3">
        <v>5.74</v>
      </c>
      <c r="M7" s="3">
        <v>3.96</v>
      </c>
      <c r="N7" s="3">
        <v>17.8</v>
      </c>
      <c r="O7" s="3">
        <v>0.41</v>
      </c>
    </row>
    <row r="8" spans="1:15" ht="15.75" thickBot="1" x14ac:dyDescent="0.3">
      <c r="A8" s="2"/>
      <c r="B8" s="3" t="s">
        <v>20</v>
      </c>
      <c r="C8" s="3">
        <v>150</v>
      </c>
      <c r="D8" s="3">
        <v>0.15</v>
      </c>
      <c r="E8" s="3">
        <v>7.9000000000000001E-2</v>
      </c>
      <c r="F8" s="3">
        <v>11.25</v>
      </c>
      <c r="G8" s="3">
        <v>40.5</v>
      </c>
      <c r="H8" s="3">
        <v>0</v>
      </c>
      <c r="I8" s="3">
        <v>0</v>
      </c>
      <c r="J8" s="3">
        <v>0</v>
      </c>
      <c r="K8" s="3">
        <v>0</v>
      </c>
      <c r="L8" s="3">
        <v>3.7</v>
      </c>
      <c r="M8" s="3">
        <v>1</v>
      </c>
      <c r="N8" s="3">
        <v>6</v>
      </c>
      <c r="O8" s="3">
        <v>0.25</v>
      </c>
    </row>
    <row r="9" spans="1:15" ht="15.75" thickBot="1" x14ac:dyDescent="0.3">
      <c r="A9" s="2"/>
      <c r="B9" s="3" t="s">
        <v>21</v>
      </c>
      <c r="C9" s="3">
        <f>SUM(C6:C8)</f>
        <v>320</v>
      </c>
      <c r="D9" s="4">
        <f>SUM(D6:D8)</f>
        <v>4.54</v>
      </c>
      <c r="E9" s="4">
        <f t="shared" ref="E9:O9" si="0">SUM(E6:E8)</f>
        <v>9.8090000000000011</v>
      </c>
      <c r="F9" s="4">
        <f t="shared" si="0"/>
        <v>49.67</v>
      </c>
      <c r="G9" s="4">
        <f t="shared" si="0"/>
        <v>311.56</v>
      </c>
      <c r="H9" s="4">
        <f t="shared" si="0"/>
        <v>0.16499999999999998</v>
      </c>
      <c r="I9" s="4">
        <f t="shared" si="0"/>
        <v>1.35</v>
      </c>
      <c r="J9" s="4">
        <f t="shared" si="0"/>
        <v>2.2050000000000001</v>
      </c>
      <c r="K9" s="4">
        <f t="shared" si="0"/>
        <v>1.5099999999999998</v>
      </c>
      <c r="L9" s="4">
        <f t="shared" si="0"/>
        <v>163.34</v>
      </c>
      <c r="M9" s="4">
        <f t="shared" si="0"/>
        <v>44.11</v>
      </c>
      <c r="N9" s="4">
        <f t="shared" si="0"/>
        <v>220.9</v>
      </c>
      <c r="O9" s="4">
        <f t="shared" si="0"/>
        <v>3.3600000000000003</v>
      </c>
    </row>
    <row r="10" spans="1:15" ht="15.75" thickBot="1" x14ac:dyDescent="0.3">
      <c r="A10" s="17" t="s">
        <v>22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</row>
    <row r="11" spans="1:15" ht="15.75" thickBot="1" x14ac:dyDescent="0.3">
      <c r="A11" s="2"/>
      <c r="B11" s="3" t="s">
        <v>23</v>
      </c>
      <c r="C11" s="3">
        <v>95</v>
      </c>
      <c r="D11" s="3">
        <v>0.4</v>
      </c>
      <c r="E11" s="3">
        <v>0.4</v>
      </c>
      <c r="F11" s="3">
        <v>8.6</v>
      </c>
      <c r="G11" s="3">
        <v>41.1</v>
      </c>
      <c r="H11" s="3">
        <v>0</v>
      </c>
      <c r="I11" s="3">
        <v>8.8000000000000007</v>
      </c>
      <c r="J11" s="3">
        <v>0.4</v>
      </c>
      <c r="K11" s="3">
        <v>0.6</v>
      </c>
      <c r="L11" s="3">
        <v>14.1</v>
      </c>
      <c r="M11" s="3">
        <v>7</v>
      </c>
      <c r="N11" s="3">
        <v>9.6999999999999993</v>
      </c>
      <c r="O11" s="3">
        <v>1.9</v>
      </c>
    </row>
    <row r="12" spans="1:15" ht="15.75" thickBot="1" x14ac:dyDescent="0.3">
      <c r="A12" s="2"/>
      <c r="B12" s="3" t="s">
        <v>21</v>
      </c>
      <c r="C12" s="3">
        <f>C11</f>
        <v>95</v>
      </c>
      <c r="D12" s="4">
        <f>SUM(D11)</f>
        <v>0.4</v>
      </c>
      <c r="E12" s="4">
        <f t="shared" ref="E12:O12" si="1">SUM(E11)</f>
        <v>0.4</v>
      </c>
      <c r="F12" s="4">
        <f t="shared" si="1"/>
        <v>8.6</v>
      </c>
      <c r="G12" s="4">
        <f t="shared" si="1"/>
        <v>41.1</v>
      </c>
      <c r="H12" s="4">
        <f t="shared" si="1"/>
        <v>0</v>
      </c>
      <c r="I12" s="4">
        <f t="shared" si="1"/>
        <v>8.8000000000000007</v>
      </c>
      <c r="J12" s="4">
        <f t="shared" si="1"/>
        <v>0.4</v>
      </c>
      <c r="K12" s="4">
        <f t="shared" si="1"/>
        <v>0.6</v>
      </c>
      <c r="L12" s="4">
        <f t="shared" si="1"/>
        <v>14.1</v>
      </c>
      <c r="M12" s="4">
        <f t="shared" si="1"/>
        <v>7</v>
      </c>
      <c r="N12" s="4">
        <f t="shared" si="1"/>
        <v>9.6999999999999993</v>
      </c>
      <c r="O12" s="4">
        <f t="shared" si="1"/>
        <v>1.9</v>
      </c>
    </row>
    <row r="13" spans="1:15" ht="15.75" thickBot="1" x14ac:dyDescent="0.3">
      <c r="A13" s="17" t="s">
        <v>24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9"/>
    </row>
    <row r="14" spans="1:15" ht="39" thickBot="1" x14ac:dyDescent="0.3">
      <c r="A14" s="2"/>
      <c r="B14" s="3" t="s">
        <v>87</v>
      </c>
      <c r="C14" s="9" t="s">
        <v>45</v>
      </c>
      <c r="D14" s="3">
        <v>2.5</v>
      </c>
      <c r="E14" s="3">
        <v>2.8</v>
      </c>
      <c r="F14" s="3">
        <v>20</v>
      </c>
      <c r="G14" s="3">
        <v>121</v>
      </c>
      <c r="H14" s="3">
        <v>0.15</v>
      </c>
      <c r="I14" s="3">
        <v>11.32</v>
      </c>
      <c r="J14" s="3">
        <v>20.93</v>
      </c>
      <c r="K14" s="3">
        <v>0.3</v>
      </c>
      <c r="L14" s="3">
        <v>36.659999999999997</v>
      </c>
      <c r="M14" s="3">
        <v>38.299999999999997</v>
      </c>
      <c r="N14" s="3">
        <v>93.33</v>
      </c>
      <c r="O14" s="3">
        <v>3.83</v>
      </c>
    </row>
    <row r="15" spans="1:15" ht="51.75" thickBot="1" x14ac:dyDescent="0.3">
      <c r="A15" s="2"/>
      <c r="B15" s="3" t="s">
        <v>88</v>
      </c>
      <c r="C15" s="3">
        <v>60</v>
      </c>
      <c r="D15" s="3">
        <v>14.76</v>
      </c>
      <c r="E15" s="3">
        <v>17.260000000000002</v>
      </c>
      <c r="F15" s="3">
        <v>6.1</v>
      </c>
      <c r="G15" s="3">
        <v>238.6</v>
      </c>
      <c r="H15" s="3">
        <v>0</v>
      </c>
      <c r="I15" s="3">
        <v>0.71</v>
      </c>
      <c r="J15" s="3">
        <v>0.12</v>
      </c>
      <c r="K15" s="3">
        <v>0.12</v>
      </c>
      <c r="L15" s="3">
        <v>29.03</v>
      </c>
      <c r="M15" s="3">
        <v>10.35</v>
      </c>
      <c r="N15" s="3">
        <v>132.1</v>
      </c>
      <c r="O15" s="3">
        <v>1.19</v>
      </c>
    </row>
    <row r="16" spans="1:15" ht="26.25" thickBot="1" x14ac:dyDescent="0.3">
      <c r="A16" s="2"/>
      <c r="B16" s="3" t="s">
        <v>73</v>
      </c>
      <c r="C16" s="3">
        <v>100</v>
      </c>
      <c r="D16" s="3">
        <v>5.7</v>
      </c>
      <c r="E16" s="3">
        <v>4.82</v>
      </c>
      <c r="F16" s="3">
        <v>27.45</v>
      </c>
      <c r="G16" s="3">
        <v>180.34</v>
      </c>
      <c r="H16" s="3">
        <v>0.14000000000000001</v>
      </c>
      <c r="I16" s="3">
        <v>0</v>
      </c>
      <c r="J16" s="3">
        <v>0.02</v>
      </c>
      <c r="K16" s="3">
        <v>0</v>
      </c>
      <c r="L16" s="3">
        <v>9.49</v>
      </c>
      <c r="M16" s="3">
        <v>90.18</v>
      </c>
      <c r="N16" s="3">
        <v>135.08000000000001</v>
      </c>
      <c r="O16" s="3">
        <v>3.03</v>
      </c>
    </row>
    <row r="17" spans="1:15" ht="26.25" thickBot="1" x14ac:dyDescent="0.3">
      <c r="A17" s="2"/>
      <c r="B17" s="3" t="s">
        <v>89</v>
      </c>
      <c r="C17" s="3">
        <v>150</v>
      </c>
      <c r="D17" s="3">
        <v>0.15</v>
      </c>
      <c r="E17" s="3">
        <v>0</v>
      </c>
      <c r="F17" s="3">
        <v>19.28</v>
      </c>
      <c r="G17" s="3">
        <v>78.75</v>
      </c>
      <c r="H17" s="3">
        <v>0.01</v>
      </c>
      <c r="I17" s="3">
        <v>9.75</v>
      </c>
      <c r="J17" s="3">
        <v>0</v>
      </c>
      <c r="K17" s="3">
        <v>0.08</v>
      </c>
      <c r="L17" s="3">
        <v>6</v>
      </c>
      <c r="M17" s="3">
        <v>2.25</v>
      </c>
      <c r="N17" s="3">
        <v>3.75</v>
      </c>
      <c r="O17" s="3">
        <v>0</v>
      </c>
    </row>
    <row r="18" spans="1:15" ht="15.75" thickBot="1" x14ac:dyDescent="0.3">
      <c r="A18" s="2"/>
      <c r="B18" s="3" t="s">
        <v>31</v>
      </c>
      <c r="C18" s="3">
        <v>40</v>
      </c>
      <c r="D18" s="3">
        <v>2.6</v>
      </c>
      <c r="E18" s="3">
        <v>0.34</v>
      </c>
      <c r="F18" s="3">
        <v>16.7</v>
      </c>
      <c r="G18" s="3">
        <v>80.8</v>
      </c>
      <c r="H18" s="3">
        <v>0.11</v>
      </c>
      <c r="I18" s="3">
        <v>0</v>
      </c>
      <c r="J18" s="3">
        <v>0</v>
      </c>
      <c r="K18" s="3">
        <v>0.9</v>
      </c>
      <c r="L18" s="3">
        <v>7.12</v>
      </c>
      <c r="M18" s="3">
        <v>3.57</v>
      </c>
      <c r="N18" s="3">
        <v>44.55</v>
      </c>
      <c r="O18" s="3">
        <v>0.57999999999999996</v>
      </c>
    </row>
    <row r="19" spans="1:15" ht="15.75" thickBot="1" x14ac:dyDescent="0.3">
      <c r="A19" s="2"/>
      <c r="B19" s="3" t="s">
        <v>21</v>
      </c>
      <c r="C19" s="3">
        <f>SUM(C15:C18)+150+10</f>
        <v>510</v>
      </c>
      <c r="D19" s="4">
        <f>SUM(D14:D18)</f>
        <v>25.709999999999997</v>
      </c>
      <c r="E19" s="4">
        <f t="shared" ref="E19:O19" si="2">SUM(E14:E18)</f>
        <v>25.220000000000002</v>
      </c>
      <c r="F19" s="4">
        <f t="shared" si="2"/>
        <v>89.53</v>
      </c>
      <c r="G19" s="4">
        <f t="shared" si="2"/>
        <v>699.49</v>
      </c>
      <c r="H19" s="4">
        <f t="shared" si="2"/>
        <v>0.41000000000000003</v>
      </c>
      <c r="I19" s="4">
        <f t="shared" si="2"/>
        <v>21.78</v>
      </c>
      <c r="J19" s="4">
        <f t="shared" si="2"/>
        <v>21.07</v>
      </c>
      <c r="K19" s="4">
        <f t="shared" si="2"/>
        <v>1.4</v>
      </c>
      <c r="L19" s="4">
        <f t="shared" si="2"/>
        <v>88.3</v>
      </c>
      <c r="M19" s="4">
        <f t="shared" si="2"/>
        <v>144.65</v>
      </c>
      <c r="N19" s="4">
        <f t="shared" si="2"/>
        <v>408.81</v>
      </c>
      <c r="O19" s="4">
        <f t="shared" si="2"/>
        <v>8.629999999999999</v>
      </c>
    </row>
    <row r="20" spans="1:15" ht="15.75" thickBot="1" x14ac:dyDescent="0.3">
      <c r="A20" s="17" t="s">
        <v>32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9"/>
    </row>
    <row r="21" spans="1:15" ht="39" thickBot="1" x14ac:dyDescent="0.3">
      <c r="A21" s="2"/>
      <c r="B21" s="3" t="s">
        <v>90</v>
      </c>
      <c r="C21" s="9" t="s">
        <v>57</v>
      </c>
      <c r="D21" s="3">
        <f>23.3*0.84</f>
        <v>19.571999999999999</v>
      </c>
      <c r="E21" s="3">
        <f>15.3*0.84</f>
        <v>12.852</v>
      </c>
      <c r="F21" s="3">
        <f>35.3*0.84</f>
        <v>29.651999999999997</v>
      </c>
      <c r="G21" s="3">
        <f>367.7*0.84</f>
        <v>308.86799999999999</v>
      </c>
      <c r="H21" s="3">
        <v>0</v>
      </c>
      <c r="I21" s="3">
        <f>3.4*0.84</f>
        <v>2.8559999999999999</v>
      </c>
      <c r="J21" s="3">
        <f>0.1*0.84</f>
        <v>8.4000000000000005E-2</v>
      </c>
      <c r="K21" s="3">
        <f>1.8*0.84</f>
        <v>1.512</v>
      </c>
      <c r="L21" s="3">
        <f>186.6*0.84</f>
        <v>156.744</v>
      </c>
      <c r="M21" s="3">
        <f>32*0.84</f>
        <v>26.88</v>
      </c>
      <c r="N21" s="3">
        <f>249.2*0.84</f>
        <v>209.32799999999997</v>
      </c>
      <c r="O21" s="3">
        <f>1.1*0.84</f>
        <v>0.92400000000000004</v>
      </c>
    </row>
    <row r="22" spans="1:15" ht="15.75" thickBot="1" x14ac:dyDescent="0.3">
      <c r="A22" s="2"/>
      <c r="B22" s="3" t="s">
        <v>112</v>
      </c>
      <c r="C22" s="3">
        <v>150</v>
      </c>
      <c r="D22" s="3">
        <v>0</v>
      </c>
      <c r="E22" s="3">
        <v>0</v>
      </c>
      <c r="F22" s="3">
        <v>13.275</v>
      </c>
      <c r="G22" s="3">
        <v>53.1</v>
      </c>
      <c r="H22" s="3">
        <v>0.45</v>
      </c>
      <c r="I22" s="3">
        <v>9</v>
      </c>
      <c r="J22" s="3">
        <v>0.375</v>
      </c>
      <c r="K22" s="3">
        <v>0</v>
      </c>
      <c r="L22" s="3">
        <v>6.75</v>
      </c>
      <c r="M22" s="3">
        <v>1.5</v>
      </c>
      <c r="N22" s="3">
        <v>0</v>
      </c>
      <c r="O22" s="3">
        <v>0</v>
      </c>
    </row>
    <row r="23" spans="1:15" ht="15.75" thickBot="1" x14ac:dyDescent="0.3">
      <c r="A23" s="2"/>
      <c r="B23" s="3" t="s">
        <v>21</v>
      </c>
      <c r="C23" s="3">
        <f>C22+110+10</f>
        <v>270</v>
      </c>
      <c r="D23" s="4">
        <f>SUM(D21:D22)</f>
        <v>19.571999999999999</v>
      </c>
      <c r="E23" s="4">
        <f t="shared" ref="E23:O23" si="3">SUM(E21:E22)</f>
        <v>12.852</v>
      </c>
      <c r="F23" s="4">
        <f t="shared" si="3"/>
        <v>42.927</v>
      </c>
      <c r="G23" s="4">
        <f t="shared" si="3"/>
        <v>361.96800000000002</v>
      </c>
      <c r="H23" s="4">
        <f t="shared" si="3"/>
        <v>0.45</v>
      </c>
      <c r="I23" s="4">
        <f t="shared" si="3"/>
        <v>11.856</v>
      </c>
      <c r="J23" s="4">
        <f t="shared" si="3"/>
        <v>0.45900000000000002</v>
      </c>
      <c r="K23" s="4">
        <f t="shared" si="3"/>
        <v>1.512</v>
      </c>
      <c r="L23" s="4">
        <f t="shared" si="3"/>
        <v>163.494</v>
      </c>
      <c r="M23" s="4">
        <f t="shared" si="3"/>
        <v>28.38</v>
      </c>
      <c r="N23" s="4">
        <f t="shared" si="3"/>
        <v>209.32799999999997</v>
      </c>
      <c r="O23" s="4">
        <f t="shared" si="3"/>
        <v>0.92400000000000004</v>
      </c>
    </row>
    <row r="24" spans="1:15" ht="15.75" thickBot="1" x14ac:dyDescent="0.3">
      <c r="A24" s="2"/>
      <c r="B24" s="3"/>
      <c r="C24" s="3" t="s">
        <v>2</v>
      </c>
      <c r="D24" s="3" t="s">
        <v>3</v>
      </c>
      <c r="E24" s="3" t="s">
        <v>35</v>
      </c>
      <c r="F24" s="3" t="s">
        <v>36</v>
      </c>
      <c r="G24" s="3" t="s">
        <v>6</v>
      </c>
      <c r="H24" s="3" t="s">
        <v>9</v>
      </c>
      <c r="I24" s="3" t="s">
        <v>10</v>
      </c>
      <c r="J24" s="3" t="s">
        <v>11</v>
      </c>
      <c r="K24" s="3" t="s">
        <v>12</v>
      </c>
      <c r="L24" s="3" t="s">
        <v>13</v>
      </c>
      <c r="M24" s="3" t="s">
        <v>14</v>
      </c>
      <c r="N24" s="3" t="s">
        <v>15</v>
      </c>
      <c r="O24" s="3" t="s">
        <v>16</v>
      </c>
    </row>
    <row r="25" spans="1:15" ht="19.149999999999999" customHeight="1" thickBot="1" x14ac:dyDescent="0.3">
      <c r="A25" s="2"/>
      <c r="B25" s="3" t="s">
        <v>37</v>
      </c>
      <c r="C25" s="13">
        <f>C23+C19+C12+C9</f>
        <v>1195</v>
      </c>
      <c r="D25" s="13">
        <f>D23+D19+D12+D9</f>
        <v>50.221999999999994</v>
      </c>
      <c r="E25" s="13">
        <f t="shared" ref="E25:O25" si="4">E23+E19+E12+E9</f>
        <v>48.281000000000006</v>
      </c>
      <c r="F25" s="13">
        <f t="shared" si="4"/>
        <v>190.72699999999998</v>
      </c>
      <c r="G25" s="13">
        <f t="shared" si="4"/>
        <v>1414.1179999999999</v>
      </c>
      <c r="H25" s="13">
        <f t="shared" si="4"/>
        <v>1.0250000000000001</v>
      </c>
      <c r="I25" s="13">
        <f t="shared" si="4"/>
        <v>43.786000000000008</v>
      </c>
      <c r="J25" s="13">
        <f t="shared" si="4"/>
        <v>24.134</v>
      </c>
      <c r="K25" s="13">
        <f t="shared" si="4"/>
        <v>5.0220000000000002</v>
      </c>
      <c r="L25" s="13">
        <f t="shared" si="4"/>
        <v>429.23400000000004</v>
      </c>
      <c r="M25" s="13">
        <f t="shared" si="4"/>
        <v>224.14</v>
      </c>
      <c r="N25" s="13">
        <f t="shared" si="4"/>
        <v>848.73799999999994</v>
      </c>
      <c r="O25" s="13">
        <f t="shared" si="4"/>
        <v>14.814</v>
      </c>
    </row>
    <row r="26" spans="1:15" ht="28.15" customHeight="1" thickBot="1" x14ac:dyDescent="0.3">
      <c r="A26" s="2"/>
      <c r="B26" s="3" t="s">
        <v>38</v>
      </c>
      <c r="C26" s="3">
        <v>1600</v>
      </c>
      <c r="D26" s="4">
        <v>42</v>
      </c>
      <c r="E26" s="4">
        <v>47</v>
      </c>
      <c r="F26" s="4">
        <v>203</v>
      </c>
      <c r="G26" s="4">
        <v>1400</v>
      </c>
      <c r="H26" s="4">
        <v>0.8</v>
      </c>
      <c r="I26" s="4">
        <v>45</v>
      </c>
      <c r="J26" s="4">
        <v>450</v>
      </c>
      <c r="K26" s="4">
        <v>5</v>
      </c>
      <c r="L26" s="4">
        <v>800</v>
      </c>
      <c r="M26" s="4">
        <v>80</v>
      </c>
      <c r="N26" s="4">
        <v>1000</v>
      </c>
      <c r="O26" s="4">
        <v>10</v>
      </c>
    </row>
    <row r="27" spans="1:15" ht="15.75" x14ac:dyDescent="0.25">
      <c r="A27" s="15"/>
    </row>
  </sheetData>
  <mergeCells count="14">
    <mergeCell ref="A20:O20"/>
    <mergeCell ref="A1:O1"/>
    <mergeCell ref="G3:G4"/>
    <mergeCell ref="H3:K3"/>
    <mergeCell ref="L3:O3"/>
    <mergeCell ref="A5:O5"/>
    <mergeCell ref="A10:O10"/>
    <mergeCell ref="A13:O1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topLeftCell="A4" zoomScaleNormal="100" zoomScaleSheetLayoutView="100" workbookViewId="0">
      <selection activeCell="B17" sqref="B17"/>
    </sheetView>
  </sheetViews>
  <sheetFormatPr defaultRowHeight="15" x14ac:dyDescent="0.25"/>
  <cols>
    <col min="2" max="2" width="15.42578125" customWidth="1"/>
  </cols>
  <sheetData>
    <row r="1" spans="1:15" ht="18.75" x14ac:dyDescent="0.25">
      <c r="A1" s="20" t="s">
        <v>103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9.5" thickBot="1" x14ac:dyDescent="0.3">
      <c r="A2" s="8" t="s">
        <v>91</v>
      </c>
      <c r="C2" s="8" t="s">
        <v>61</v>
      </c>
    </row>
    <row r="3" spans="1:15" ht="15.75" thickBot="1" x14ac:dyDescent="0.3">
      <c r="A3" s="26" t="s">
        <v>0</v>
      </c>
      <c r="B3" s="26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3" t="s">
        <v>7</v>
      </c>
      <c r="I3" s="24"/>
      <c r="J3" s="24"/>
      <c r="K3" s="25"/>
      <c r="L3" s="23" t="s">
        <v>8</v>
      </c>
      <c r="M3" s="24"/>
      <c r="N3" s="24"/>
      <c r="O3" s="25"/>
    </row>
    <row r="4" spans="1:15" ht="15.75" thickBot="1" x14ac:dyDescent="0.3">
      <c r="A4" s="27"/>
      <c r="B4" s="27"/>
      <c r="C4" s="22"/>
      <c r="D4" s="22"/>
      <c r="E4" s="22"/>
      <c r="F4" s="22"/>
      <c r="G4" s="22"/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ht="15.75" thickBot="1" x14ac:dyDescent="0.3">
      <c r="A5" s="17" t="s">
        <v>17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9"/>
    </row>
    <row r="6" spans="1:15" ht="26.25" thickBot="1" x14ac:dyDescent="0.3">
      <c r="A6" s="2"/>
      <c r="B6" s="3" t="s">
        <v>92</v>
      </c>
      <c r="C6" s="3">
        <v>150</v>
      </c>
      <c r="D6" s="3">
        <v>4</v>
      </c>
      <c r="E6" s="3">
        <v>3</v>
      </c>
      <c r="F6" s="3">
        <v>19.399999999999999</v>
      </c>
      <c r="G6" s="3">
        <v>0.04</v>
      </c>
      <c r="H6" s="3">
        <v>0.06</v>
      </c>
      <c r="I6" s="3">
        <v>1</v>
      </c>
      <c r="J6" s="3">
        <v>0.01</v>
      </c>
      <c r="K6" s="3">
        <v>0</v>
      </c>
      <c r="L6" s="3">
        <v>142.1</v>
      </c>
      <c r="M6" s="3">
        <v>12.8</v>
      </c>
      <c r="N6" s="3">
        <v>126</v>
      </c>
      <c r="O6" s="3">
        <v>0.62</v>
      </c>
    </row>
    <row r="7" spans="1:15" ht="26.25" thickBot="1" x14ac:dyDescent="0.3">
      <c r="A7" s="2"/>
      <c r="B7" s="3" t="s">
        <v>63</v>
      </c>
      <c r="C7" s="3">
        <v>5</v>
      </c>
      <c r="D7" s="3">
        <v>0</v>
      </c>
      <c r="E7" s="3">
        <v>4.0999999999999996</v>
      </c>
      <c r="F7" s="3">
        <v>0</v>
      </c>
      <c r="G7" s="3">
        <v>37.4</v>
      </c>
      <c r="H7" s="3">
        <v>0</v>
      </c>
      <c r="I7" s="3">
        <v>0</v>
      </c>
      <c r="J7" s="3">
        <v>0</v>
      </c>
      <c r="K7" s="3">
        <v>0</v>
      </c>
      <c r="L7" s="3">
        <v>0.6</v>
      </c>
      <c r="M7" s="3">
        <v>0</v>
      </c>
      <c r="N7" s="3">
        <v>1</v>
      </c>
      <c r="O7" s="3">
        <v>0</v>
      </c>
    </row>
    <row r="8" spans="1:15" ht="15.75" thickBot="1" x14ac:dyDescent="0.3">
      <c r="A8" s="2"/>
      <c r="B8" s="3" t="s">
        <v>42</v>
      </c>
      <c r="C8" s="3">
        <v>40</v>
      </c>
      <c r="D8" s="3">
        <v>3</v>
      </c>
      <c r="E8" s="3">
        <v>1.2</v>
      </c>
      <c r="F8" s="3">
        <v>20.6</v>
      </c>
      <c r="G8" s="3">
        <v>104.8</v>
      </c>
      <c r="H8" s="3">
        <v>0</v>
      </c>
      <c r="I8" s="3">
        <v>0</v>
      </c>
      <c r="J8" s="3">
        <v>0</v>
      </c>
      <c r="K8" s="3">
        <v>0</v>
      </c>
      <c r="L8" s="3">
        <v>7.6</v>
      </c>
      <c r="M8" s="3">
        <v>1.2</v>
      </c>
      <c r="N8" s="3">
        <v>26</v>
      </c>
      <c r="O8" s="3">
        <v>0.4</v>
      </c>
    </row>
    <row r="9" spans="1:15" ht="15.75" thickBot="1" x14ac:dyDescent="0.3">
      <c r="A9" s="2"/>
      <c r="B9" s="3" t="s">
        <v>93</v>
      </c>
      <c r="C9" s="3">
        <v>150</v>
      </c>
      <c r="D9" s="3">
        <v>1.6</v>
      </c>
      <c r="E9" s="3">
        <v>1.98</v>
      </c>
      <c r="F9" s="3">
        <v>18.34</v>
      </c>
      <c r="G9" s="3">
        <v>111.3</v>
      </c>
      <c r="H9" s="3">
        <v>2.9000000000000001E-2</v>
      </c>
      <c r="I9" s="3">
        <v>0.7</v>
      </c>
      <c r="J9" s="3">
        <v>0.01</v>
      </c>
      <c r="K9" s="3">
        <v>0</v>
      </c>
      <c r="L9" s="3">
        <v>101.6</v>
      </c>
      <c r="M9" s="3">
        <v>4.5999999999999996</v>
      </c>
      <c r="N9" s="3">
        <v>81</v>
      </c>
      <c r="O9" s="3">
        <v>0.9</v>
      </c>
    </row>
    <row r="10" spans="1:15" ht="15.75" thickBot="1" x14ac:dyDescent="0.3">
      <c r="A10" s="2"/>
      <c r="B10" s="3" t="s">
        <v>21</v>
      </c>
      <c r="C10" s="3">
        <f>SUM(C6:C9)</f>
        <v>345</v>
      </c>
      <c r="D10" s="4">
        <f>SUM(D6:D9)</f>
        <v>8.6</v>
      </c>
      <c r="E10" s="4">
        <f t="shared" ref="E10:O10" si="0">SUM(E6:E9)</f>
        <v>10.28</v>
      </c>
      <c r="F10" s="4">
        <f t="shared" si="0"/>
        <v>58.34</v>
      </c>
      <c r="G10" s="4">
        <f t="shared" si="0"/>
        <v>253.54000000000002</v>
      </c>
      <c r="H10" s="4">
        <f t="shared" si="0"/>
        <v>8.8999999999999996E-2</v>
      </c>
      <c r="I10" s="4">
        <f t="shared" si="0"/>
        <v>1.7</v>
      </c>
      <c r="J10" s="4">
        <f t="shared" si="0"/>
        <v>0.02</v>
      </c>
      <c r="K10" s="4">
        <f t="shared" si="0"/>
        <v>0</v>
      </c>
      <c r="L10" s="4">
        <f t="shared" si="0"/>
        <v>251.89999999999998</v>
      </c>
      <c r="M10" s="4">
        <f t="shared" si="0"/>
        <v>18.600000000000001</v>
      </c>
      <c r="N10" s="4">
        <f t="shared" si="0"/>
        <v>234</v>
      </c>
      <c r="O10" s="4">
        <f t="shared" si="0"/>
        <v>1.92</v>
      </c>
    </row>
    <row r="11" spans="1:15" ht="15.75" thickBot="1" x14ac:dyDescent="0.3">
      <c r="A11" s="17" t="s">
        <v>22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</row>
    <row r="12" spans="1:15" ht="15.75" thickBot="1" x14ac:dyDescent="0.3">
      <c r="A12" s="2"/>
      <c r="B12" s="3" t="s">
        <v>43</v>
      </c>
      <c r="C12" s="3">
        <v>150</v>
      </c>
      <c r="D12" s="3">
        <v>0.15</v>
      </c>
      <c r="E12" s="3">
        <v>7.9000000000000001E-2</v>
      </c>
      <c r="F12" s="3">
        <v>11.25</v>
      </c>
      <c r="G12" s="3">
        <v>40.5</v>
      </c>
      <c r="H12" s="3">
        <v>0</v>
      </c>
      <c r="I12" s="3">
        <v>0</v>
      </c>
      <c r="J12" s="3">
        <v>0</v>
      </c>
      <c r="K12" s="3">
        <v>0</v>
      </c>
      <c r="L12" s="3">
        <v>4.5</v>
      </c>
      <c r="M12" s="3">
        <v>3.6</v>
      </c>
      <c r="N12" s="3">
        <v>7.2</v>
      </c>
      <c r="O12" s="3">
        <v>0.9</v>
      </c>
    </row>
    <row r="13" spans="1:15" ht="15.75" thickBot="1" x14ac:dyDescent="0.3">
      <c r="A13" s="2"/>
      <c r="B13" s="3" t="s">
        <v>21</v>
      </c>
      <c r="C13" s="3">
        <f>C12</f>
        <v>150</v>
      </c>
      <c r="D13" s="4">
        <f>SUM(D12)</f>
        <v>0.15</v>
      </c>
      <c r="E13" s="4">
        <f t="shared" ref="E13:O13" si="1">SUM(E12)</f>
        <v>7.9000000000000001E-2</v>
      </c>
      <c r="F13" s="4">
        <f t="shared" si="1"/>
        <v>11.25</v>
      </c>
      <c r="G13" s="4">
        <f t="shared" si="1"/>
        <v>40.5</v>
      </c>
      <c r="H13" s="4">
        <f t="shared" si="1"/>
        <v>0</v>
      </c>
      <c r="I13" s="4">
        <f t="shared" si="1"/>
        <v>0</v>
      </c>
      <c r="J13" s="4">
        <f t="shared" si="1"/>
        <v>0</v>
      </c>
      <c r="K13" s="4">
        <f t="shared" si="1"/>
        <v>0</v>
      </c>
      <c r="L13" s="4">
        <f t="shared" si="1"/>
        <v>4.5</v>
      </c>
      <c r="M13" s="4">
        <f t="shared" si="1"/>
        <v>3.6</v>
      </c>
      <c r="N13" s="4">
        <f t="shared" si="1"/>
        <v>7.2</v>
      </c>
      <c r="O13" s="4">
        <f t="shared" si="1"/>
        <v>0.9</v>
      </c>
    </row>
    <row r="14" spans="1:15" ht="15.75" thickBot="1" x14ac:dyDescent="0.3">
      <c r="A14" s="17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</row>
    <row r="15" spans="1:15" ht="51.75" thickBot="1" x14ac:dyDescent="0.3">
      <c r="A15" s="2"/>
      <c r="B15" s="3" t="s">
        <v>94</v>
      </c>
      <c r="C15" s="9" t="s">
        <v>45</v>
      </c>
      <c r="D15" s="3">
        <v>9.6</v>
      </c>
      <c r="E15" s="3">
        <v>4.2</v>
      </c>
      <c r="F15" s="3">
        <v>19.399999999999999</v>
      </c>
      <c r="G15" s="3">
        <v>179</v>
      </c>
      <c r="H15" s="3">
        <v>0.14000000000000001</v>
      </c>
      <c r="I15" s="3">
        <v>73.599999999999994</v>
      </c>
      <c r="J15" s="3">
        <v>4.7</v>
      </c>
      <c r="K15" s="3">
        <v>3.8</v>
      </c>
      <c r="L15" s="3">
        <v>26.62</v>
      </c>
      <c r="M15" s="3">
        <v>25</v>
      </c>
      <c r="N15" s="3">
        <v>160</v>
      </c>
      <c r="O15" s="3">
        <v>1.25</v>
      </c>
    </row>
    <row r="16" spans="1:15" ht="15.75" thickBot="1" x14ac:dyDescent="0.3">
      <c r="A16" s="2"/>
      <c r="B16" s="3" t="s">
        <v>113</v>
      </c>
      <c r="C16" s="3">
        <v>120</v>
      </c>
      <c r="D16" s="3">
        <v>10.84</v>
      </c>
      <c r="E16" s="3">
        <v>24.23</v>
      </c>
      <c r="F16" s="3">
        <v>15.94</v>
      </c>
      <c r="G16" s="3">
        <v>321.20999999999998</v>
      </c>
      <c r="H16" s="3">
        <v>0.43</v>
      </c>
      <c r="I16" s="3">
        <v>0.77</v>
      </c>
      <c r="J16" s="3">
        <v>0.63</v>
      </c>
      <c r="K16" s="3">
        <v>2.0699999999999998</v>
      </c>
      <c r="L16" s="3">
        <v>23.3</v>
      </c>
      <c r="M16" s="3">
        <v>19</v>
      </c>
      <c r="N16" s="3">
        <v>185.33</v>
      </c>
      <c r="O16" s="3">
        <v>1.68</v>
      </c>
    </row>
    <row r="17" spans="1:15" ht="26.25" thickBot="1" x14ac:dyDescent="0.3">
      <c r="A17" s="2"/>
      <c r="B17" s="3" t="s">
        <v>95</v>
      </c>
      <c r="C17" s="3">
        <v>150</v>
      </c>
      <c r="D17" s="3">
        <v>0.12</v>
      </c>
      <c r="E17" s="3">
        <v>0.13700000000000001</v>
      </c>
      <c r="F17" s="3">
        <v>21.84</v>
      </c>
      <c r="G17" s="3">
        <v>83.62</v>
      </c>
      <c r="H17" s="3">
        <v>1.2E-2</v>
      </c>
      <c r="I17" s="3">
        <v>3.96</v>
      </c>
      <c r="J17" s="3">
        <v>0</v>
      </c>
      <c r="K17" s="3">
        <v>5.0000000000000001E-3</v>
      </c>
      <c r="L17" s="3">
        <v>8.4</v>
      </c>
      <c r="M17" s="3">
        <v>1.6</v>
      </c>
      <c r="N17" s="3">
        <v>2.4</v>
      </c>
      <c r="O17" s="3">
        <v>0.59</v>
      </c>
    </row>
    <row r="18" spans="1:15" ht="15.75" thickBot="1" x14ac:dyDescent="0.3">
      <c r="A18" s="2"/>
      <c r="B18" s="3" t="s">
        <v>31</v>
      </c>
      <c r="C18" s="3">
        <v>40</v>
      </c>
      <c r="D18" s="3">
        <v>2.6</v>
      </c>
      <c r="E18" s="3">
        <v>0.34</v>
      </c>
      <c r="F18" s="3">
        <v>16.7</v>
      </c>
      <c r="G18" s="3">
        <v>80.8</v>
      </c>
      <c r="H18" s="3">
        <v>0.11</v>
      </c>
      <c r="I18" s="3">
        <v>0</v>
      </c>
      <c r="J18" s="3">
        <v>0</v>
      </c>
      <c r="K18" s="3">
        <v>0.9</v>
      </c>
      <c r="L18" s="3">
        <v>7.12</v>
      </c>
      <c r="M18" s="3">
        <v>1.57</v>
      </c>
      <c r="N18" s="3">
        <v>44.55</v>
      </c>
      <c r="O18" s="3">
        <v>0.57999999999999996</v>
      </c>
    </row>
    <row r="19" spans="1:15" ht="15.75" thickBot="1" x14ac:dyDescent="0.3">
      <c r="A19" s="2"/>
      <c r="B19" s="3" t="s">
        <v>21</v>
      </c>
      <c r="C19" s="3">
        <f>SUM(C16:C18)+150+10</f>
        <v>470</v>
      </c>
      <c r="D19" s="4">
        <f>SUM(D15:D18)</f>
        <v>23.16</v>
      </c>
      <c r="E19" s="4">
        <f t="shared" ref="E19:O19" si="2">SUM(E15:E18)</f>
        <v>28.907</v>
      </c>
      <c r="F19" s="4">
        <f t="shared" si="2"/>
        <v>73.88</v>
      </c>
      <c r="G19" s="4">
        <f t="shared" si="2"/>
        <v>664.62999999999988</v>
      </c>
      <c r="H19" s="4">
        <f t="shared" si="2"/>
        <v>0.69200000000000006</v>
      </c>
      <c r="I19" s="4">
        <f t="shared" si="2"/>
        <v>78.329999999999984</v>
      </c>
      <c r="J19" s="4">
        <f t="shared" si="2"/>
        <v>5.33</v>
      </c>
      <c r="K19" s="4">
        <f t="shared" si="2"/>
        <v>6.7749999999999995</v>
      </c>
      <c r="L19" s="4">
        <f t="shared" si="2"/>
        <v>65.44</v>
      </c>
      <c r="M19" s="4">
        <f t="shared" si="2"/>
        <v>47.17</v>
      </c>
      <c r="N19" s="4">
        <f t="shared" si="2"/>
        <v>392.28000000000003</v>
      </c>
      <c r="O19" s="4">
        <f t="shared" si="2"/>
        <v>4.0999999999999996</v>
      </c>
    </row>
    <row r="20" spans="1:15" ht="15.75" thickBot="1" x14ac:dyDescent="0.3">
      <c r="A20" s="17" t="s">
        <v>32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9"/>
    </row>
    <row r="21" spans="1:15" ht="15.75" thickBot="1" x14ac:dyDescent="0.3">
      <c r="A21" s="2"/>
      <c r="B21" s="3" t="s">
        <v>96</v>
      </c>
      <c r="C21" s="3">
        <v>130</v>
      </c>
      <c r="D21" s="3">
        <v>3.1</v>
      </c>
      <c r="E21" s="3">
        <v>3.1</v>
      </c>
      <c r="F21" s="3">
        <v>13.4</v>
      </c>
      <c r="G21" s="3">
        <v>95.6</v>
      </c>
      <c r="H21" s="3">
        <v>0</v>
      </c>
      <c r="I21" s="3">
        <v>9.9</v>
      </c>
      <c r="J21" s="3">
        <v>0.6</v>
      </c>
      <c r="K21" s="3">
        <v>0.5</v>
      </c>
      <c r="L21" s="3">
        <v>66.8</v>
      </c>
      <c r="M21" s="3">
        <v>9.3000000000000007</v>
      </c>
      <c r="N21" s="3">
        <v>72</v>
      </c>
      <c r="O21" s="3">
        <v>1</v>
      </c>
    </row>
    <row r="22" spans="1:15" ht="26.25" thickBot="1" x14ac:dyDescent="0.3">
      <c r="A22" s="2"/>
      <c r="B22" s="3" t="s">
        <v>97</v>
      </c>
      <c r="C22" s="3">
        <v>60</v>
      </c>
      <c r="D22" s="3">
        <v>3.44</v>
      </c>
      <c r="E22" s="3">
        <v>3.12</v>
      </c>
      <c r="F22" s="3">
        <v>0.04</v>
      </c>
      <c r="G22" s="3">
        <v>41.8</v>
      </c>
      <c r="H22" s="3">
        <v>0</v>
      </c>
      <c r="I22" s="3">
        <v>5.8</v>
      </c>
      <c r="J22" s="3">
        <v>0</v>
      </c>
      <c r="K22" s="3">
        <v>0</v>
      </c>
      <c r="L22" s="3">
        <v>5.8</v>
      </c>
      <c r="M22" s="3">
        <v>0</v>
      </c>
      <c r="N22" s="3">
        <v>0</v>
      </c>
      <c r="O22" s="3">
        <v>0.34</v>
      </c>
    </row>
    <row r="23" spans="1:15" ht="15.75" thickBot="1" x14ac:dyDescent="0.3">
      <c r="A23" s="16"/>
      <c r="B23" s="3" t="s">
        <v>56</v>
      </c>
      <c r="C23" s="3">
        <v>40</v>
      </c>
      <c r="D23" s="3">
        <v>3</v>
      </c>
      <c r="E23" s="3">
        <v>1.2</v>
      </c>
      <c r="F23" s="3">
        <v>20.6</v>
      </c>
      <c r="G23" s="3">
        <v>104.8</v>
      </c>
      <c r="H23" s="3">
        <v>0</v>
      </c>
      <c r="I23" s="3">
        <v>0</v>
      </c>
      <c r="J23" s="3">
        <v>0</v>
      </c>
      <c r="K23" s="3">
        <v>0</v>
      </c>
      <c r="L23" s="3">
        <v>7.6</v>
      </c>
      <c r="M23" s="3">
        <v>5.2</v>
      </c>
      <c r="N23" s="3">
        <v>26</v>
      </c>
      <c r="O23" s="3">
        <v>0.4</v>
      </c>
    </row>
    <row r="24" spans="1:15" s="10" customFormat="1" ht="15.75" thickBot="1" x14ac:dyDescent="0.3">
      <c r="A24" s="2"/>
      <c r="B24" s="3" t="s">
        <v>20</v>
      </c>
      <c r="C24" s="3">
        <v>150</v>
      </c>
      <c r="D24" s="3">
        <v>0.15</v>
      </c>
      <c r="E24" s="3">
        <v>7.9000000000000001E-2</v>
      </c>
      <c r="F24" s="3">
        <v>11.25</v>
      </c>
      <c r="G24" s="3">
        <v>40.5</v>
      </c>
      <c r="H24" s="3">
        <v>0</v>
      </c>
      <c r="I24" s="3">
        <v>0</v>
      </c>
      <c r="J24" s="3">
        <v>0</v>
      </c>
      <c r="K24" s="3">
        <v>0</v>
      </c>
      <c r="L24" s="3">
        <v>3.7</v>
      </c>
      <c r="M24" s="3">
        <v>1</v>
      </c>
      <c r="N24" s="3">
        <v>6</v>
      </c>
      <c r="O24" s="3">
        <v>0.25</v>
      </c>
    </row>
    <row r="25" spans="1:15" ht="15.75" thickBot="1" x14ac:dyDescent="0.3">
      <c r="A25" s="5"/>
      <c r="B25" s="4" t="s">
        <v>21</v>
      </c>
      <c r="C25" s="4">
        <f>SUM(C21:C24)</f>
        <v>380</v>
      </c>
      <c r="D25" s="4">
        <f>SUM(D21:D24)</f>
        <v>9.69</v>
      </c>
      <c r="E25" s="4">
        <f>SUM(E21:E24)</f>
        <v>7.4990000000000006</v>
      </c>
      <c r="F25" s="4">
        <f>SUM(F21:F24)</f>
        <v>45.29</v>
      </c>
      <c r="G25" s="4">
        <f>SUM(G21:G24)</f>
        <v>282.7</v>
      </c>
      <c r="H25" s="4">
        <f>SUM(H21:H24)</f>
        <v>0</v>
      </c>
      <c r="I25" s="4">
        <f>SUM(I21:I24)</f>
        <v>15.7</v>
      </c>
      <c r="J25" s="4">
        <f>SUM(J21:J24)</f>
        <v>0.6</v>
      </c>
      <c r="K25" s="4">
        <f>SUM(K21:K24)</f>
        <v>0.5</v>
      </c>
      <c r="L25" s="4">
        <f>SUM(L21:L24)</f>
        <v>83.899999999999991</v>
      </c>
      <c r="M25" s="4">
        <f>SUM(M21:M24)</f>
        <v>15.5</v>
      </c>
      <c r="N25" s="4">
        <f>SUM(N21:N24)</f>
        <v>104</v>
      </c>
      <c r="O25" s="4">
        <f>SUM(O21:O24)</f>
        <v>1.9900000000000002</v>
      </c>
    </row>
    <row r="26" spans="1:15" ht="15.75" thickBot="1" x14ac:dyDescent="0.3">
      <c r="A26" s="2"/>
      <c r="B26" s="3"/>
      <c r="C26" s="3" t="s">
        <v>2</v>
      </c>
      <c r="D26" s="3" t="s">
        <v>3</v>
      </c>
      <c r="E26" s="3" t="s">
        <v>35</v>
      </c>
      <c r="F26" s="3" t="s">
        <v>36</v>
      </c>
      <c r="G26" s="3" t="s">
        <v>6</v>
      </c>
      <c r="H26" s="3" t="s">
        <v>9</v>
      </c>
      <c r="I26" s="3" t="s">
        <v>10</v>
      </c>
      <c r="J26" s="3" t="s">
        <v>11</v>
      </c>
      <c r="K26" s="3" t="s">
        <v>12</v>
      </c>
      <c r="L26" s="3" t="s">
        <v>13</v>
      </c>
      <c r="M26" s="3" t="s">
        <v>14</v>
      </c>
      <c r="N26" s="3" t="s">
        <v>15</v>
      </c>
      <c r="O26" s="3" t="s">
        <v>16</v>
      </c>
    </row>
    <row r="27" spans="1:15" ht="15.75" thickBot="1" x14ac:dyDescent="0.3">
      <c r="A27" s="2"/>
      <c r="B27" s="3" t="s">
        <v>37</v>
      </c>
      <c r="C27" s="13">
        <f>C25+C19+C13+C10</f>
        <v>1345</v>
      </c>
      <c r="D27" s="13">
        <f>D25+D19+D13+D10</f>
        <v>41.6</v>
      </c>
      <c r="E27" s="13">
        <f>E25+E19+E13+E10</f>
        <v>46.765000000000001</v>
      </c>
      <c r="F27" s="13">
        <f>F25+F19+F13+F10</f>
        <v>188.76</v>
      </c>
      <c r="G27" s="13">
        <f>G25+G19+G13+G10</f>
        <v>1241.3699999999999</v>
      </c>
      <c r="H27" s="13">
        <f>H25+H19+H13+H10</f>
        <v>0.78100000000000003</v>
      </c>
      <c r="I27" s="13">
        <f>I25+I19+I13+I10</f>
        <v>95.72999999999999</v>
      </c>
      <c r="J27" s="13">
        <f>J25+J19+J13+J10</f>
        <v>5.9499999999999993</v>
      </c>
      <c r="K27" s="13">
        <f>K25+K19+K13+K10</f>
        <v>7.2749999999999995</v>
      </c>
      <c r="L27" s="13">
        <f>L25+L19+L13+L10</f>
        <v>405.73999999999995</v>
      </c>
      <c r="M27" s="13">
        <f>M25+M19+M13+M10</f>
        <v>84.87</v>
      </c>
      <c r="N27" s="13">
        <f>N25+N19+N13+N10</f>
        <v>737.48</v>
      </c>
      <c r="O27" s="13">
        <f>O25+O19+O13+O10</f>
        <v>8.91</v>
      </c>
    </row>
    <row r="28" spans="1:15" ht="26.25" thickBot="1" x14ac:dyDescent="0.3">
      <c r="A28" s="2"/>
      <c r="B28" s="3" t="s">
        <v>38</v>
      </c>
      <c r="C28" s="3">
        <v>1600</v>
      </c>
      <c r="D28" s="4">
        <v>42</v>
      </c>
      <c r="E28" s="4">
        <v>47</v>
      </c>
      <c r="F28" s="4">
        <v>203</v>
      </c>
      <c r="G28" s="4">
        <v>1400</v>
      </c>
      <c r="H28" s="4">
        <v>0.8</v>
      </c>
      <c r="I28" s="4">
        <v>45</v>
      </c>
      <c r="J28" s="4">
        <v>450</v>
      </c>
      <c r="K28" s="4">
        <v>5</v>
      </c>
      <c r="L28" s="4">
        <v>800</v>
      </c>
      <c r="M28" s="4">
        <v>80</v>
      </c>
      <c r="N28" s="4">
        <v>1000</v>
      </c>
      <c r="O28" s="4">
        <v>10</v>
      </c>
    </row>
  </sheetData>
  <mergeCells count="14">
    <mergeCell ref="A20:O20"/>
    <mergeCell ref="A1:O1"/>
    <mergeCell ref="G3:G4"/>
    <mergeCell ref="H3:K3"/>
    <mergeCell ref="L3:O3"/>
    <mergeCell ref="A5:O5"/>
    <mergeCell ref="A11:O11"/>
    <mergeCell ref="A14:O1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92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день 1 </vt:lpstr>
      <vt:lpstr>день 2</vt:lpstr>
      <vt:lpstr>день 3</vt:lpstr>
      <vt:lpstr>день 4</vt:lpstr>
      <vt:lpstr>день 5</vt:lpstr>
      <vt:lpstr>день 6</vt:lpstr>
      <vt:lpstr>день 7</vt:lpstr>
      <vt:lpstr>день 8</vt:lpstr>
      <vt:lpstr>день 9</vt:lpstr>
      <vt:lpstr>день 10</vt:lpstr>
      <vt:lpstr>'день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2024-11-19T07:45:26Z</dcterms:modified>
</cp:coreProperties>
</file>